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chos y hembras" sheetId="1" r:id="rId4"/>
    <sheet state="visible" name="Errores Machos y hembras" sheetId="2" r:id="rId5"/>
    <sheet state="visible" name="Machos" sheetId="3" r:id="rId6"/>
    <sheet state="visible" name="Hembras" sheetId="4" r:id="rId7"/>
    <sheet state="visible" name="Desde polo ventral Machos y hem" sheetId="5" r:id="rId8"/>
    <sheet state="visible" name="Errores desde polo ventral Mach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Datos obtenidos en la escena paraCorteTodos.html hallando la distancia al polo ventral (0,0) y escalando al valor correspondiente a 5,5pi, aproximadamente 85,74
	-José R. Galo Sánchez</t>
      </text>
    </comment>
  </commentList>
</comments>
</file>

<file path=xl/sharedStrings.xml><?xml version="1.0" encoding="utf-8"?>
<sst xmlns="http://schemas.openxmlformats.org/spreadsheetml/2006/main" count="434" uniqueCount="156">
  <si>
    <r>
      <rPr>
        <rFont val="Arial"/>
        <color theme="1"/>
      </rPr>
      <t xml:space="preserve">Datos Nautilus aportados por Tanabe et. al (1985), machos y hembras
</t>
    </r>
    <r>
      <rPr>
        <rFont val="Arial"/>
        <b/>
        <color theme="1"/>
      </rPr>
      <t>polo ubicado en inicio del sifúnculo</t>
    </r>
  </si>
  <si>
    <t>factores de crecimiento a partir de estos datos</t>
  </si>
  <si>
    <t>Etapa (π)</t>
  </si>
  <si>
    <t>N</t>
  </si>
  <si>
    <t>media (mm)</t>
  </si>
  <si>
    <t>±0.005 SE (mm)</t>
  </si>
  <si>
    <t>s</t>
  </si>
  <si>
    <t>CV</t>
  </si>
  <si>
    <t>Rango (mm)</t>
  </si>
  <si>
    <t>factor π/4</t>
  </si>
  <si>
    <t>factor π/2</t>
  </si>
  <si>
    <t>factor 3π/4</t>
  </si>
  <si>
    <t>factor π</t>
  </si>
  <si>
    <t>factor 5π/4</t>
  </si>
  <si>
    <t>factor 6π/4</t>
  </si>
  <si>
    <t>factor 7π/4</t>
  </si>
  <si>
    <t>factor 2π</t>
  </si>
  <si>
    <t>factor diametral (π)</t>
  </si>
  <si>
    <t>factor radial (2π)</t>
  </si>
  <si>
    <t>±0.19</t>
  </si>
  <si>
    <t>1.1-- 2.9</t>
  </si>
  <si>
    <t>±0.22</t>
  </si>
  <si>
    <t>4.4-- 6.5</t>
  </si>
  <si>
    <t>±0.17</t>
  </si>
  <si>
    <t>8.0-- 9.6</t>
  </si>
  <si>
    <t>±0.12</t>
  </si>
  <si>
    <t>9.5- 10.8</t>
  </si>
  <si>
    <t>±0.14</t>
  </si>
  <si>
    <t>9.1--10.6</t>
  </si>
  <si>
    <t>±0.13</t>
  </si>
  <si>
    <t>8.3-- 9.9</t>
  </si>
  <si>
    <t>8.3-- 9.5</t>
  </si>
  <si>
    <t>9.2--11.0</t>
  </si>
  <si>
    <t>±0.28</t>
  </si>
  <si>
    <t>11.2--14.4</t>
  </si>
  <si>
    <t>±0.35</t>
  </si>
  <si>
    <t>15.8--19.0</t>
  </si>
  <si>
    <t>±0.37</t>
  </si>
  <si>
    <t>19.7--23.5</t>
  </si>
  <si>
    <t>±0.31</t>
  </si>
  <si>
    <t>23.5--26.4</t>
  </si>
  <si>
    <t>±0.34</t>
  </si>
  <si>
    <t>25.0--28.0</t>
  </si>
  <si>
    <t>±0.42</t>
  </si>
  <si>
    <t>26.0--29.9</t>
  </si>
  <si>
    <t>±0.50</t>
  </si>
  <si>
    <t>29.4--32.8</t>
  </si>
  <si>
    <t>±0.64</t>
  </si>
  <si>
    <t>31.0--37.9</t>
  </si>
  <si>
    <t>±0.80</t>
  </si>
  <si>
    <t>38.1 -45.9</t>
  </si>
  <si>
    <t>±1.04</t>
  </si>
  <si>
    <t>44.4--54.9</t>
  </si>
  <si>
    <t>±1.24</t>
  </si>
  <si>
    <t>52.1--65.2</t>
  </si>
  <si>
    <t>±1.30</t>
  </si>
  <si>
    <t>61.8 -75.0</t>
  </si>
  <si>
    <t>±1.52</t>
  </si>
  <si>
    <t>70.0--85.6</t>
  </si>
  <si>
    <t>±2.59</t>
  </si>
  <si>
    <t>72.4--98.7</t>
  </si>
  <si>
    <t>C_n/C_n-1</t>
  </si>
  <si>
    <t>C_n/C_n-2</t>
  </si>
  <si>
    <t>C_n/C_n-3</t>
  </si>
  <si>
    <t>C_n/C_n-4</t>
  </si>
  <si>
    <t>C_n/C_n-5</t>
  </si>
  <si>
    <t>C_n/C_n-6</t>
  </si>
  <si>
    <t>C_n/C_n-7</t>
  </si>
  <si>
    <t>C_n/C_n-8</t>
  </si>
  <si>
    <t>factor de crecimiento cordobés</t>
  </si>
  <si>
    <t>base espiral cordobesa</t>
  </si>
  <si>
    <t>b^(π/4)</t>
  </si>
  <si>
    <t>b^(π/2)</t>
  </si>
  <si>
    <t>b^(3π/4)</t>
  </si>
  <si>
    <t>b^(π)</t>
  </si>
  <si>
    <t>b^(5π/4)</t>
  </si>
  <si>
    <t>b^(6π/4)</t>
  </si>
  <si>
    <t>b^(7π/4)</t>
  </si>
  <si>
    <t>b^(2π)</t>
  </si>
  <si>
    <t>b</t>
  </si>
  <si>
    <t>Número de ejemplares</t>
  </si>
  <si>
    <t>V</t>
  </si>
  <si>
    <t>Coeficiente de variación</t>
  </si>
  <si>
    <t>Desviación estándar</t>
  </si>
  <si>
    <r>
      <rPr>
        <rFont val="Arial"/>
        <color theme="1"/>
      </rPr>
      <t xml:space="preserve">Datos Nautilus aportados por Tanabe et. al (1985), machos y hembras
</t>
    </r>
    <r>
      <rPr>
        <rFont val="Arial"/>
        <b/>
        <color theme="1"/>
      </rPr>
      <t>polo ubicado en inicio del sifúnculo</t>
    </r>
  </si>
  <si>
    <t>error relativo en los factores de crecimiento a partir de estos datos</t>
  </si>
  <si>
    <t>error relativo</t>
  </si>
  <si>
    <r>
      <rPr>
        <rFont val="Arial"/>
        <color theme="1"/>
      </rPr>
      <t xml:space="preserve">Datos Nautilus aportados por Tanabe et. al (1985), machos 
</t>
    </r>
    <r>
      <rPr>
        <rFont val="Arial"/>
        <b/>
        <color theme="1"/>
      </rPr>
      <t>polo ubicado en inicio del sifúnculo</t>
    </r>
  </si>
  <si>
    <t>±0.26</t>
  </si>
  <si>
    <t>4.5-- 6.5</t>
  </si>
  <si>
    <t>±0.18</t>
  </si>
  <si>
    <t>8.2-- 9.6</t>
  </si>
  <si>
    <t>9.5- 10.7</t>
  </si>
  <si>
    <t>9.0--10.6</t>
  </si>
  <si>
    <t>9.3--11.0</t>
  </si>
  <si>
    <t>15.3--19.0</t>
  </si>
  <si>
    <t>±0.45</t>
  </si>
  <si>
    <t>23.4--26.4</t>
  </si>
  <si>
    <t>±0.40</t>
  </si>
  <si>
    <t>24.7--28.0</t>
  </si>
  <si>
    <t>±0.49</t>
  </si>
  <si>
    <t>±0.59</t>
  </si>
  <si>
    <t>27,7--32.8</t>
  </si>
  <si>
    <t>±0.77</t>
  </si>
  <si>
    <t>±0.97</t>
  </si>
  <si>
    <t>37,2 -45.9</t>
  </si>
  <si>
    <t>±1.29</t>
  </si>
  <si>
    <t>±1.57</t>
  </si>
  <si>
    <t>±1,60</t>
  </si>
  <si>
    <t>±1.75</t>
  </si>
  <si>
    <t>±3,48</t>
  </si>
  <si>
    <t>76,8--92,0</t>
  </si>
  <si>
    <r>
      <rPr>
        <rFont val="Arial"/>
        <color theme="1"/>
      </rPr>
      <t xml:space="preserve">Datos Nautilus aportados por Tanabe et. al (1985), hembras
</t>
    </r>
    <r>
      <rPr>
        <rFont val="Arial"/>
        <b/>
        <color theme="1"/>
      </rPr>
      <t>polo ubicado en inicio del sifúnculo</t>
    </r>
  </si>
  <si>
    <t>1.4-- 2.1</t>
  </si>
  <si>
    <t>±0.48</t>
  </si>
  <si>
    <t>±0.30</t>
  </si>
  <si>
    <t>8.0-- 9.1</t>
  </si>
  <si>
    <t>9.7- 10.8</t>
  </si>
  <si>
    <t>±0.32</t>
  </si>
  <si>
    <t>9.1--10.2</t>
  </si>
  <si>
    <t>8.5-- 9.2</t>
  </si>
  <si>
    <t>±0.29</t>
  </si>
  <si>
    <t>8.3-- 9.3</t>
  </si>
  <si>
    <t>9.2--10.6</t>
  </si>
  <si>
    <t>±0.39</t>
  </si>
  <si>
    <t>12.1--13.3</t>
  </si>
  <si>
    <t>±0.57</t>
  </si>
  <si>
    <t>16.3--17.8</t>
  </si>
  <si>
    <t>±0.66</t>
  </si>
  <si>
    <t>20.0--22.8</t>
  </si>
  <si>
    <t>±0.71</t>
  </si>
  <si>
    <t>24.3--25.8</t>
  </si>
  <si>
    <t>±0.76</t>
  </si>
  <si>
    <t>25.5--27.7</t>
  </si>
  <si>
    <t>±0.95</t>
  </si>
  <si>
    <t>26.6--29.6</t>
  </si>
  <si>
    <t>±1.06</t>
  </si>
  <si>
    <t>29.0-32.2</t>
  </si>
  <si>
    <t>±1.25</t>
  </si>
  <si>
    <t>32,3--36,7</t>
  </si>
  <si>
    <t>±1.38</t>
  </si>
  <si>
    <t>38.9 -44.2</t>
  </si>
  <si>
    <t>±1.82</t>
  </si>
  <si>
    <t>46.4--52.6</t>
  </si>
  <si>
    <t>±2.01</t>
  </si>
  <si>
    <t>56.8--63.3</t>
  </si>
  <si>
    <t>±2.33</t>
  </si>
  <si>
    <t>66.0 -73.6</t>
  </si>
  <si>
    <t>±3.51</t>
  </si>
  <si>
    <t>73.7--82.2</t>
  </si>
  <si>
    <t>±4.32</t>
  </si>
  <si>
    <r>
      <rPr>
        <rFont val="Arial"/>
        <color theme="1"/>
      </rPr>
      <t xml:space="preserve">Datos Nautilus aportados por Tanabe et. al (1985), 
machos y hembras, 
</t>
    </r>
    <r>
      <rPr>
        <rFont val="Arial"/>
        <b/>
        <color theme="1"/>
      </rPr>
      <t>desde el polo ventral Galo (2023)</t>
    </r>
  </si>
  <si>
    <r>
      <rPr>
        <rFont val="Arial"/>
        <color theme="1"/>
      </rPr>
      <t xml:space="preserve">Datos Nautilus aportados por Tanabe et. al (1985), 
machos y hembras, 
</t>
    </r>
    <r>
      <rPr>
        <rFont val="Arial"/>
        <b/>
        <color theme="1"/>
      </rPr>
      <t>ajustados desde el polo ventral Galo (2023)</t>
    </r>
  </si>
  <si>
    <t>error relativo en los factores de crecimiento a partir de estos datos 
respecto al factor teórico</t>
  </si>
  <si>
    <t>diferencia respecto
factor diametral (π)</t>
  </si>
  <si>
    <t>diferencia respecto
factor radial (2π)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</si>
</sst>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/>
    <font>
      <sz val="11.0"/>
      <color rgb="FF1F1F1F"/>
      <name val="&quot;Google Sans&quot;"/>
    </font>
    <font>
      <sz val="10.0"/>
      <color rgb="FF1F1F1F"/>
      <name val="Arial"/>
      <scheme val="minor"/>
    </font>
    <font>
      <color rgb="FF000000"/>
      <name val="Arial"/>
    </font>
    <font>
      <color rgb="FF000000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readingOrder="0"/>
    </xf>
    <xf borderId="4" fillId="0" fontId="1" numFmtId="0" xfId="0" applyAlignment="1" applyBorder="1" applyFont="1">
      <alignment horizontal="center" readingOrder="0"/>
    </xf>
    <xf borderId="4" fillId="2" fontId="3" numFmtId="0" xfId="0" applyAlignment="1" applyBorder="1" applyFill="1" applyFont="1">
      <alignment horizontal="center" readingOrder="0"/>
    </xf>
    <xf borderId="4" fillId="0" fontId="1" numFmtId="0" xfId="0" applyAlignment="1" applyBorder="1" applyFont="1">
      <alignment readingOrder="0"/>
    </xf>
    <xf borderId="4" fillId="0" fontId="1" numFmtId="2" xfId="0" applyBorder="1" applyFont="1" applyNumberFormat="1"/>
    <xf borderId="4" fillId="0" fontId="1" numFmtId="2" xfId="0" applyAlignment="1" applyBorder="1" applyFont="1" applyNumberFormat="1">
      <alignment readingOrder="0"/>
    </xf>
    <xf borderId="4" fillId="2" fontId="4" numFmtId="0" xfId="0" applyAlignment="1" applyBorder="1" applyFont="1">
      <alignment readingOrder="0"/>
    </xf>
    <xf borderId="4" fillId="0" fontId="1" numFmtId="0" xfId="0" applyAlignment="1" applyBorder="1" applyFont="1">
      <alignment horizontal="right" readingOrder="0"/>
    </xf>
    <xf borderId="4" fillId="0" fontId="1" numFmtId="0" xfId="0" applyBorder="1" applyFont="1"/>
    <xf borderId="4" fillId="3" fontId="1" numFmtId="2" xfId="0" applyAlignment="1" applyBorder="1" applyFill="1" applyFont="1" applyNumberFormat="1">
      <alignment readingOrder="0"/>
    </xf>
    <xf borderId="4" fillId="0" fontId="4" numFmtId="2" xfId="0" applyAlignment="1" applyBorder="1" applyFont="1" applyNumberFormat="1">
      <alignment readingOrder="0"/>
    </xf>
    <xf borderId="4" fillId="0" fontId="1" numFmtId="2" xfId="0" applyAlignment="1" applyBorder="1" applyFont="1" applyNumberFormat="1">
      <alignment horizontal="right" readingOrder="0"/>
    </xf>
    <xf borderId="0" fillId="0" fontId="1" numFmtId="2" xfId="0" applyFont="1" applyNumberFormat="1"/>
    <xf borderId="4" fillId="3" fontId="1" numFmtId="2" xfId="0" applyBorder="1" applyFont="1" applyNumberFormat="1"/>
    <xf borderId="5" fillId="2" fontId="5" numFmtId="0" xfId="0" applyAlignment="1" applyBorder="1" applyFont="1">
      <alignment horizontal="left" readingOrder="0" shrinkToFit="0" vertical="bottom" wrapText="0"/>
    </xf>
    <xf borderId="5" fillId="2" fontId="5" numFmtId="0" xfId="0" applyAlignment="1" applyBorder="1" applyFont="1">
      <alignment horizontal="left" shrinkToFit="0" vertical="bottom" wrapText="0"/>
    </xf>
    <xf borderId="0" fillId="0" fontId="6" numFmtId="0" xfId="0" applyFont="1"/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readingOrder="0"/>
    </xf>
    <xf borderId="4" fillId="2" fontId="4" numFmtId="2" xfId="0" applyAlignment="1" applyBorder="1" applyFont="1" applyNumberFormat="1">
      <alignment readingOrder="0"/>
    </xf>
    <xf borderId="4" fillId="2" fontId="5" numFmtId="0" xfId="0" applyAlignment="1" applyBorder="1" applyFont="1">
      <alignment horizontal="left" readingOrder="0" shrinkToFit="0" vertical="bottom" wrapText="0"/>
    </xf>
    <xf borderId="0" fillId="2" fontId="5" numFmtId="0" xfId="0" applyAlignment="1" applyFont="1">
      <alignment horizontal="left" shrinkToFit="0" vertical="bottom" wrapText="0"/>
    </xf>
    <xf borderId="4" fillId="3" fontId="1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25"/>
    <col customWidth="1" min="2" max="2" width="7.0"/>
    <col customWidth="1" min="3" max="3" width="9.88"/>
    <col customWidth="1" min="4" max="4" width="14.25"/>
    <col customWidth="1" min="5" max="5" width="4.25"/>
    <col customWidth="1" min="6" max="6" width="4.88"/>
    <col customWidth="1" min="7" max="7" width="12.88"/>
    <col customWidth="1" min="8" max="8" width="10.38"/>
    <col customWidth="1" min="9" max="9" width="9.25"/>
    <col customWidth="1" min="10" max="10" width="9.0"/>
    <col customWidth="1" min="11" max="11" width="9.13"/>
    <col customWidth="1" min="12" max="12" width="9.0"/>
    <col customWidth="1" min="13" max="15" width="9.13"/>
    <col customWidth="1" min="16" max="16" width="9.0"/>
    <col customWidth="1" min="18" max="18" width="15.25"/>
    <col customWidth="1" min="19" max="19" width="13.38"/>
  </cols>
  <sheetData>
    <row r="1">
      <c r="A1" s="1" t="s">
        <v>0</v>
      </c>
      <c r="B1" s="2"/>
      <c r="C1" s="2"/>
      <c r="D1" s="2"/>
      <c r="E1" s="2"/>
      <c r="F1" s="2"/>
      <c r="G1" s="3"/>
      <c r="I1" s="1" t="s">
        <v>1</v>
      </c>
      <c r="J1" s="2"/>
      <c r="K1" s="2"/>
      <c r="L1" s="2"/>
      <c r="M1" s="2"/>
      <c r="N1" s="2"/>
      <c r="O1" s="2"/>
      <c r="P1" s="3"/>
      <c r="Q1" s="4"/>
      <c r="R1" s="4"/>
    </row>
    <row r="2">
      <c r="A2" s="5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5" t="s">
        <v>7</v>
      </c>
      <c r="G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4"/>
      <c r="R2" s="7" t="s">
        <v>17</v>
      </c>
      <c r="S2" s="7" t="s">
        <v>18</v>
      </c>
    </row>
    <row r="3">
      <c r="A3" s="8">
        <f t="shared" ref="A3:A24" si="1">(ROW(A3)-2)*0.25</f>
        <v>0.25</v>
      </c>
      <c r="B3" s="7">
        <v>28.0</v>
      </c>
      <c r="C3" s="9">
        <v>1.8</v>
      </c>
      <c r="D3" s="7" t="s">
        <v>19</v>
      </c>
      <c r="E3" s="7">
        <v>0.49</v>
      </c>
      <c r="F3" s="10">
        <v>27.21</v>
      </c>
      <c r="G3" s="11" t="s">
        <v>20</v>
      </c>
      <c r="I3" s="12"/>
      <c r="J3" s="12"/>
      <c r="K3" s="12"/>
      <c r="L3" s="12"/>
      <c r="M3" s="12"/>
      <c r="N3" s="12"/>
      <c r="O3" s="12"/>
      <c r="P3" s="12"/>
      <c r="R3" s="12"/>
      <c r="S3" s="8"/>
    </row>
    <row r="4">
      <c r="A4" s="8">
        <f t="shared" si="1"/>
        <v>0.5</v>
      </c>
      <c r="B4" s="7">
        <v>28.0</v>
      </c>
      <c r="C4" s="13">
        <v>5.75</v>
      </c>
      <c r="D4" s="7" t="s">
        <v>21</v>
      </c>
      <c r="E4" s="9">
        <v>0.57</v>
      </c>
      <c r="F4" s="14">
        <v>10.0</v>
      </c>
      <c r="G4" s="15" t="s">
        <v>22</v>
      </c>
      <c r="H4" s="16"/>
      <c r="I4" s="8">
        <f t="shared" ref="I4:I24" si="2">C4/C3</f>
        <v>3.194444444</v>
      </c>
      <c r="J4" s="12"/>
      <c r="K4" s="12"/>
      <c r="L4" s="12"/>
      <c r="M4" s="12"/>
      <c r="N4" s="12"/>
      <c r="O4" s="12"/>
      <c r="P4" s="12"/>
      <c r="R4" s="12"/>
      <c r="S4" s="8"/>
    </row>
    <row r="5">
      <c r="A5" s="8">
        <f t="shared" si="1"/>
        <v>0.75</v>
      </c>
      <c r="B5" s="7">
        <v>28.0</v>
      </c>
      <c r="C5" s="9">
        <v>8.97</v>
      </c>
      <c r="D5" s="7" t="s">
        <v>23</v>
      </c>
      <c r="E5" s="9">
        <v>0.43</v>
      </c>
      <c r="F5" s="14">
        <v>4.78</v>
      </c>
      <c r="G5" s="15" t="s">
        <v>24</v>
      </c>
      <c r="H5" s="16"/>
      <c r="I5" s="8">
        <f t="shared" si="2"/>
        <v>1.56</v>
      </c>
      <c r="J5" s="8">
        <f t="shared" ref="J5:J24" si="3">C5/C3</f>
        <v>4.983333333</v>
      </c>
      <c r="K5" s="12"/>
      <c r="L5" s="12"/>
      <c r="M5" s="12"/>
      <c r="N5" s="12"/>
      <c r="O5" s="12"/>
      <c r="P5" s="12"/>
      <c r="R5" s="12"/>
      <c r="S5" s="8"/>
    </row>
    <row r="6">
      <c r="A6" s="8">
        <f t="shared" si="1"/>
        <v>1</v>
      </c>
      <c r="B6" s="7">
        <v>28.0</v>
      </c>
      <c r="C6" s="9">
        <v>10.16</v>
      </c>
      <c r="D6" s="7" t="s">
        <v>25</v>
      </c>
      <c r="E6" s="9">
        <v>0.31</v>
      </c>
      <c r="F6" s="14">
        <v>3.06</v>
      </c>
      <c r="G6" s="15" t="s">
        <v>26</v>
      </c>
      <c r="H6" s="16"/>
      <c r="I6" s="8">
        <f t="shared" si="2"/>
        <v>1.132664437</v>
      </c>
      <c r="J6" s="8">
        <f t="shared" si="3"/>
        <v>1.766956522</v>
      </c>
      <c r="K6" s="8">
        <f t="shared" ref="K6:K24" si="4">C6/C3</f>
        <v>5.644444444</v>
      </c>
      <c r="L6" s="12"/>
      <c r="M6" s="12"/>
      <c r="N6" s="12"/>
      <c r="O6" s="12"/>
      <c r="P6" s="12"/>
      <c r="R6" s="12"/>
      <c r="S6" s="8"/>
    </row>
    <row r="7">
      <c r="A7" s="8">
        <f t="shared" si="1"/>
        <v>1.25</v>
      </c>
      <c r="B7" s="7">
        <v>28.0</v>
      </c>
      <c r="C7" s="9">
        <v>9.76</v>
      </c>
      <c r="D7" s="7" t="s">
        <v>27</v>
      </c>
      <c r="E7" s="9">
        <v>0.37</v>
      </c>
      <c r="F7" s="14">
        <v>3.76</v>
      </c>
      <c r="G7" s="15" t="s">
        <v>28</v>
      </c>
      <c r="H7" s="16"/>
      <c r="I7" s="8">
        <f t="shared" si="2"/>
        <v>0.9606299213</v>
      </c>
      <c r="J7" s="8">
        <f t="shared" si="3"/>
        <v>1.088071349</v>
      </c>
      <c r="K7" s="8">
        <f t="shared" si="4"/>
        <v>1.697391304</v>
      </c>
      <c r="L7" s="8">
        <f t="shared" ref="L7:L24" si="5">C7/C3</f>
        <v>5.422222222</v>
      </c>
      <c r="M7" s="12"/>
      <c r="N7" s="12"/>
      <c r="O7" s="12"/>
      <c r="P7" s="12"/>
      <c r="Q7" s="16"/>
      <c r="R7" s="8">
        <f t="shared" ref="R7:R24" si="6">C7/C3</f>
        <v>5.422222222</v>
      </c>
      <c r="S7" s="8"/>
    </row>
    <row r="8">
      <c r="A8" s="8">
        <f t="shared" si="1"/>
        <v>1.5</v>
      </c>
      <c r="B8" s="7">
        <v>28.0</v>
      </c>
      <c r="C8" s="13">
        <v>8.86</v>
      </c>
      <c r="D8" s="7" t="s">
        <v>29</v>
      </c>
      <c r="E8" s="9">
        <v>0.34</v>
      </c>
      <c r="F8" s="14">
        <v>3.82</v>
      </c>
      <c r="G8" s="15" t="s">
        <v>30</v>
      </c>
      <c r="H8" s="16"/>
      <c r="I8" s="8">
        <f t="shared" si="2"/>
        <v>0.9077868852</v>
      </c>
      <c r="J8" s="8">
        <f t="shared" si="3"/>
        <v>0.8720472441</v>
      </c>
      <c r="K8" s="8">
        <f t="shared" si="4"/>
        <v>0.9877369008</v>
      </c>
      <c r="L8" s="8">
        <f t="shared" si="5"/>
        <v>1.540869565</v>
      </c>
      <c r="M8" s="8">
        <f t="shared" ref="M8:M24" si="7">C8/C3</f>
        <v>4.922222222</v>
      </c>
      <c r="N8" s="12"/>
      <c r="O8" s="12"/>
      <c r="P8" s="12"/>
      <c r="Q8" s="16"/>
      <c r="R8" s="17">
        <f t="shared" si="6"/>
        <v>1.540869565</v>
      </c>
      <c r="S8" s="8"/>
    </row>
    <row r="9">
      <c r="A9" s="8">
        <f t="shared" si="1"/>
        <v>1.75</v>
      </c>
      <c r="B9" s="7">
        <v>28.0</v>
      </c>
      <c r="C9" s="9">
        <v>8.84</v>
      </c>
      <c r="D9" s="7" t="s">
        <v>27</v>
      </c>
      <c r="E9" s="9">
        <v>0.36</v>
      </c>
      <c r="F9" s="14">
        <v>4.11</v>
      </c>
      <c r="G9" s="15" t="s">
        <v>31</v>
      </c>
      <c r="H9" s="16"/>
      <c r="I9" s="8">
        <f t="shared" si="2"/>
        <v>0.9977426637</v>
      </c>
      <c r="J9" s="8">
        <f t="shared" si="3"/>
        <v>0.9057377049</v>
      </c>
      <c r="K9" s="8">
        <f t="shared" si="4"/>
        <v>0.8700787402</v>
      </c>
      <c r="L9" s="8">
        <f t="shared" si="5"/>
        <v>0.9855072464</v>
      </c>
      <c r="M9" s="8">
        <f t="shared" si="7"/>
        <v>1.537391304</v>
      </c>
      <c r="N9" s="8">
        <f t="shared" ref="N9:N24" si="8">C9/C3</f>
        <v>4.911111111</v>
      </c>
      <c r="O9" s="12"/>
      <c r="P9" s="12"/>
      <c r="Q9" s="16"/>
      <c r="R9" s="8">
        <f t="shared" si="6"/>
        <v>0.9855072464</v>
      </c>
      <c r="S9" s="8"/>
    </row>
    <row r="10">
      <c r="A10" s="8">
        <f t="shared" si="1"/>
        <v>2</v>
      </c>
      <c r="B10" s="7">
        <v>28.0</v>
      </c>
      <c r="C10" s="9">
        <v>10.1</v>
      </c>
      <c r="D10" s="7" t="s">
        <v>23</v>
      </c>
      <c r="E10" s="9">
        <v>0.44</v>
      </c>
      <c r="F10" s="14">
        <v>4.35</v>
      </c>
      <c r="G10" s="15" t="s">
        <v>32</v>
      </c>
      <c r="H10" s="16"/>
      <c r="I10" s="8">
        <f t="shared" si="2"/>
        <v>1.142533937</v>
      </c>
      <c r="J10" s="8">
        <f t="shared" si="3"/>
        <v>1.139954853</v>
      </c>
      <c r="K10" s="8">
        <f t="shared" si="4"/>
        <v>1.034836066</v>
      </c>
      <c r="L10" s="8">
        <f t="shared" si="5"/>
        <v>0.9940944882</v>
      </c>
      <c r="M10" s="8">
        <f t="shared" si="7"/>
        <v>1.125975474</v>
      </c>
      <c r="N10" s="8">
        <f t="shared" si="8"/>
        <v>1.756521739</v>
      </c>
      <c r="O10" s="8">
        <f t="shared" ref="O10:O24" si="9">C10/C3</f>
        <v>5.611111111</v>
      </c>
      <c r="P10" s="12"/>
      <c r="Q10" s="16"/>
      <c r="R10" s="8">
        <f t="shared" si="6"/>
        <v>0.9940944882</v>
      </c>
      <c r="S10" s="8"/>
    </row>
    <row r="11">
      <c r="A11" s="8">
        <f t="shared" si="1"/>
        <v>2.25</v>
      </c>
      <c r="B11" s="7">
        <v>28.0</v>
      </c>
      <c r="C11" s="9">
        <v>13.02</v>
      </c>
      <c r="D11" s="7" t="s">
        <v>33</v>
      </c>
      <c r="E11" s="9">
        <v>0.72</v>
      </c>
      <c r="F11" s="14">
        <v>5.55</v>
      </c>
      <c r="G11" s="15" t="s">
        <v>34</v>
      </c>
      <c r="H11" s="16"/>
      <c r="I11" s="8">
        <f t="shared" si="2"/>
        <v>1.289108911</v>
      </c>
      <c r="J11" s="8">
        <f t="shared" si="3"/>
        <v>1.472850679</v>
      </c>
      <c r="K11" s="8">
        <f t="shared" si="4"/>
        <v>1.469525959</v>
      </c>
      <c r="L11" s="8">
        <f t="shared" si="5"/>
        <v>1.334016393</v>
      </c>
      <c r="M11" s="8">
        <f t="shared" si="7"/>
        <v>1.281496063</v>
      </c>
      <c r="N11" s="8">
        <f t="shared" si="8"/>
        <v>1.451505017</v>
      </c>
      <c r="O11" s="8">
        <f t="shared" si="9"/>
        <v>2.264347826</v>
      </c>
      <c r="P11" s="8">
        <f t="shared" ref="P11:P24" si="10">C11/C3</f>
        <v>7.233333333</v>
      </c>
      <c r="Q11" s="16"/>
      <c r="R11" s="8">
        <f t="shared" si="6"/>
        <v>1.334016393</v>
      </c>
      <c r="S11" s="8">
        <f t="shared" ref="S11:S24" si="11">C11/C3</f>
        <v>7.233333333</v>
      </c>
    </row>
    <row r="12">
      <c r="A12" s="8">
        <f t="shared" si="1"/>
        <v>2.5</v>
      </c>
      <c r="B12" s="7">
        <v>28.0</v>
      </c>
      <c r="C12" s="13">
        <v>17.38</v>
      </c>
      <c r="D12" s="7" t="s">
        <v>35</v>
      </c>
      <c r="E12" s="9">
        <v>0.9</v>
      </c>
      <c r="F12" s="14">
        <v>5.18</v>
      </c>
      <c r="G12" s="15" t="s">
        <v>36</v>
      </c>
      <c r="H12" s="16"/>
      <c r="I12" s="8">
        <f t="shared" si="2"/>
        <v>1.334869432</v>
      </c>
      <c r="J12" s="8">
        <f t="shared" si="3"/>
        <v>1.720792079</v>
      </c>
      <c r="K12" s="8">
        <f t="shared" si="4"/>
        <v>1.966063348</v>
      </c>
      <c r="L12" s="8">
        <f t="shared" si="5"/>
        <v>1.961625282</v>
      </c>
      <c r="M12" s="8">
        <f t="shared" si="7"/>
        <v>1.780737705</v>
      </c>
      <c r="N12" s="8">
        <f t="shared" si="8"/>
        <v>1.710629921</v>
      </c>
      <c r="O12" s="8">
        <f t="shared" si="9"/>
        <v>1.937569677</v>
      </c>
      <c r="P12" s="8">
        <f t="shared" si="10"/>
        <v>3.022608696</v>
      </c>
      <c r="Q12" s="16"/>
      <c r="R12" s="17">
        <f t="shared" si="6"/>
        <v>1.961625282</v>
      </c>
      <c r="S12" s="17">
        <f t="shared" si="11"/>
        <v>3.022608696</v>
      </c>
    </row>
    <row r="13">
      <c r="A13" s="8">
        <f t="shared" si="1"/>
        <v>2.75</v>
      </c>
      <c r="B13" s="7">
        <v>28.0</v>
      </c>
      <c r="C13" s="9">
        <v>22.0</v>
      </c>
      <c r="D13" s="7" t="s">
        <v>37</v>
      </c>
      <c r="E13" s="9">
        <v>0.96</v>
      </c>
      <c r="F13" s="14">
        <v>4.37</v>
      </c>
      <c r="G13" s="15" t="s">
        <v>38</v>
      </c>
      <c r="H13" s="16"/>
      <c r="I13" s="8">
        <f t="shared" si="2"/>
        <v>1.265822785</v>
      </c>
      <c r="J13" s="8">
        <f t="shared" si="3"/>
        <v>1.689708141</v>
      </c>
      <c r="K13" s="8">
        <f t="shared" si="4"/>
        <v>2.178217822</v>
      </c>
      <c r="L13" s="8">
        <f t="shared" si="5"/>
        <v>2.488687783</v>
      </c>
      <c r="M13" s="8">
        <f t="shared" si="7"/>
        <v>2.483069977</v>
      </c>
      <c r="N13" s="8">
        <f t="shared" si="8"/>
        <v>2.254098361</v>
      </c>
      <c r="O13" s="8">
        <f t="shared" si="9"/>
        <v>2.165354331</v>
      </c>
      <c r="P13" s="8">
        <f t="shared" si="10"/>
        <v>2.452619844</v>
      </c>
      <c r="Q13" s="16"/>
      <c r="R13" s="8">
        <f t="shared" si="6"/>
        <v>2.488687783</v>
      </c>
      <c r="S13" s="8">
        <f t="shared" si="11"/>
        <v>2.452619844</v>
      </c>
    </row>
    <row r="14">
      <c r="A14" s="8">
        <f t="shared" si="1"/>
        <v>3</v>
      </c>
      <c r="B14" s="7">
        <v>28.0</v>
      </c>
      <c r="C14" s="9">
        <v>25.26</v>
      </c>
      <c r="D14" s="7" t="s">
        <v>39</v>
      </c>
      <c r="E14" s="9">
        <v>0.8</v>
      </c>
      <c r="F14" s="14">
        <v>3.16</v>
      </c>
      <c r="G14" s="15" t="s">
        <v>40</v>
      </c>
      <c r="H14" s="16"/>
      <c r="I14" s="8">
        <f t="shared" si="2"/>
        <v>1.148181818</v>
      </c>
      <c r="J14" s="8">
        <f t="shared" si="3"/>
        <v>1.453394707</v>
      </c>
      <c r="K14" s="8">
        <f t="shared" si="4"/>
        <v>1.940092166</v>
      </c>
      <c r="L14" s="8">
        <f t="shared" si="5"/>
        <v>2.500990099</v>
      </c>
      <c r="M14" s="8">
        <f t="shared" si="7"/>
        <v>2.857466063</v>
      </c>
      <c r="N14" s="8">
        <f t="shared" si="8"/>
        <v>2.851015801</v>
      </c>
      <c r="O14" s="8">
        <f t="shared" si="9"/>
        <v>2.588114754</v>
      </c>
      <c r="P14" s="8">
        <f t="shared" si="10"/>
        <v>2.486220472</v>
      </c>
      <c r="Q14" s="16"/>
      <c r="R14" s="8">
        <f t="shared" si="6"/>
        <v>2.500990099</v>
      </c>
      <c r="S14" s="8">
        <f t="shared" si="11"/>
        <v>2.486220472</v>
      </c>
    </row>
    <row r="15">
      <c r="A15" s="8">
        <f t="shared" si="1"/>
        <v>3.25</v>
      </c>
      <c r="B15" s="7">
        <v>28.0</v>
      </c>
      <c r="C15" s="9">
        <v>26.85</v>
      </c>
      <c r="D15" s="7" t="s">
        <v>41</v>
      </c>
      <c r="E15" s="9">
        <v>0.88</v>
      </c>
      <c r="F15" s="14">
        <v>3.29</v>
      </c>
      <c r="G15" s="15" t="s">
        <v>42</v>
      </c>
      <c r="H15" s="16"/>
      <c r="I15" s="8">
        <f t="shared" si="2"/>
        <v>1.062945368</v>
      </c>
      <c r="J15" s="8">
        <f t="shared" si="3"/>
        <v>1.220454545</v>
      </c>
      <c r="K15" s="8">
        <f t="shared" si="4"/>
        <v>1.544879171</v>
      </c>
      <c r="L15" s="8">
        <f t="shared" si="5"/>
        <v>2.062211982</v>
      </c>
      <c r="M15" s="8">
        <f t="shared" si="7"/>
        <v>2.658415842</v>
      </c>
      <c r="N15" s="8">
        <f t="shared" si="8"/>
        <v>3.037330317</v>
      </c>
      <c r="O15" s="8">
        <f t="shared" si="9"/>
        <v>3.030474041</v>
      </c>
      <c r="P15" s="8">
        <f t="shared" si="10"/>
        <v>2.75102459</v>
      </c>
      <c r="Q15" s="16"/>
      <c r="R15" s="8">
        <f t="shared" si="6"/>
        <v>2.062211982</v>
      </c>
      <c r="S15" s="8">
        <f t="shared" si="11"/>
        <v>2.75102459</v>
      </c>
    </row>
    <row r="16">
      <c r="A16" s="8">
        <f t="shared" si="1"/>
        <v>3.5</v>
      </c>
      <c r="B16" s="7">
        <v>28.0</v>
      </c>
      <c r="C16" s="13">
        <v>28.28</v>
      </c>
      <c r="D16" s="7" t="s">
        <v>43</v>
      </c>
      <c r="E16" s="9">
        <v>1.07</v>
      </c>
      <c r="F16" s="14">
        <v>3.8</v>
      </c>
      <c r="G16" s="15" t="s">
        <v>44</v>
      </c>
      <c r="H16" s="16"/>
      <c r="I16" s="8">
        <f t="shared" si="2"/>
        <v>1.053258845</v>
      </c>
      <c r="J16" s="8">
        <f t="shared" si="3"/>
        <v>1.119556611</v>
      </c>
      <c r="K16" s="8">
        <f t="shared" si="4"/>
        <v>1.285454545</v>
      </c>
      <c r="L16" s="8">
        <f t="shared" si="5"/>
        <v>1.627157652</v>
      </c>
      <c r="M16" s="8">
        <f t="shared" si="7"/>
        <v>2.172043011</v>
      </c>
      <c r="N16" s="8">
        <f t="shared" si="8"/>
        <v>2.8</v>
      </c>
      <c r="O16" s="8">
        <f t="shared" si="9"/>
        <v>3.199095023</v>
      </c>
      <c r="P16" s="8">
        <f t="shared" si="10"/>
        <v>3.191873589</v>
      </c>
      <c r="Q16" s="16"/>
      <c r="R16" s="17">
        <f t="shared" si="6"/>
        <v>1.627157652</v>
      </c>
      <c r="S16" s="17">
        <f t="shared" si="11"/>
        <v>3.191873589</v>
      </c>
    </row>
    <row r="17">
      <c r="A17" s="8">
        <f t="shared" si="1"/>
        <v>3.75</v>
      </c>
      <c r="B17" s="7">
        <v>28.0</v>
      </c>
      <c r="C17" s="9">
        <v>30.65</v>
      </c>
      <c r="D17" s="7" t="s">
        <v>45</v>
      </c>
      <c r="E17" s="9">
        <v>1.28</v>
      </c>
      <c r="F17" s="14">
        <v>4.17</v>
      </c>
      <c r="G17" s="15" t="s">
        <v>46</v>
      </c>
      <c r="H17" s="16"/>
      <c r="I17" s="8">
        <f t="shared" si="2"/>
        <v>1.083804809</v>
      </c>
      <c r="J17" s="8">
        <f t="shared" si="3"/>
        <v>1.141527002</v>
      </c>
      <c r="K17" s="8">
        <f t="shared" si="4"/>
        <v>1.213380839</v>
      </c>
      <c r="L17" s="8">
        <f t="shared" si="5"/>
        <v>1.393181818</v>
      </c>
      <c r="M17" s="8">
        <f t="shared" si="7"/>
        <v>1.763521289</v>
      </c>
      <c r="N17" s="8">
        <f t="shared" si="8"/>
        <v>2.354070661</v>
      </c>
      <c r="O17" s="8">
        <f t="shared" si="9"/>
        <v>3.034653465</v>
      </c>
      <c r="P17" s="8">
        <f t="shared" si="10"/>
        <v>3.46719457</v>
      </c>
      <c r="Q17" s="16"/>
      <c r="R17" s="8">
        <f t="shared" si="6"/>
        <v>1.393181818</v>
      </c>
      <c r="S17" s="8">
        <f t="shared" si="11"/>
        <v>3.46719457</v>
      </c>
    </row>
    <row r="18">
      <c r="A18" s="8">
        <f t="shared" si="1"/>
        <v>4</v>
      </c>
      <c r="B18" s="7">
        <v>28.0</v>
      </c>
      <c r="C18" s="9">
        <v>35.12</v>
      </c>
      <c r="D18" s="7" t="s">
        <v>47</v>
      </c>
      <c r="E18" s="9">
        <v>1.65</v>
      </c>
      <c r="F18" s="14">
        <v>4.71</v>
      </c>
      <c r="G18" s="15" t="s">
        <v>48</v>
      </c>
      <c r="H18" s="16"/>
      <c r="I18" s="8">
        <f t="shared" si="2"/>
        <v>1.145840131</v>
      </c>
      <c r="J18" s="8">
        <f t="shared" si="3"/>
        <v>1.241867044</v>
      </c>
      <c r="K18" s="8">
        <f t="shared" si="4"/>
        <v>1.308007449</v>
      </c>
      <c r="L18" s="8">
        <f t="shared" si="5"/>
        <v>1.390340459</v>
      </c>
      <c r="M18" s="8">
        <f t="shared" si="7"/>
        <v>1.596363636</v>
      </c>
      <c r="N18" s="8">
        <f t="shared" si="8"/>
        <v>2.020713464</v>
      </c>
      <c r="O18" s="8">
        <f t="shared" si="9"/>
        <v>2.697388633</v>
      </c>
      <c r="P18" s="8">
        <f t="shared" si="10"/>
        <v>3.477227723</v>
      </c>
      <c r="Q18" s="16"/>
      <c r="R18" s="8">
        <f t="shared" si="6"/>
        <v>1.390340459</v>
      </c>
      <c r="S18" s="8">
        <f t="shared" si="11"/>
        <v>3.477227723</v>
      </c>
    </row>
    <row r="19">
      <c r="A19" s="8">
        <f t="shared" si="1"/>
        <v>4.25</v>
      </c>
      <c r="B19" s="7">
        <v>28.0</v>
      </c>
      <c r="C19" s="9">
        <v>41.75</v>
      </c>
      <c r="D19" s="7" t="s">
        <v>49</v>
      </c>
      <c r="E19" s="9">
        <v>2.06</v>
      </c>
      <c r="F19" s="14">
        <v>4.94</v>
      </c>
      <c r="G19" s="15" t="s">
        <v>50</v>
      </c>
      <c r="H19" s="16"/>
      <c r="I19" s="8">
        <f t="shared" si="2"/>
        <v>1.188781321</v>
      </c>
      <c r="J19" s="8">
        <f t="shared" si="3"/>
        <v>1.362153344</v>
      </c>
      <c r="K19" s="8">
        <f t="shared" si="4"/>
        <v>1.476308345</v>
      </c>
      <c r="L19" s="8">
        <f t="shared" si="5"/>
        <v>1.554934823</v>
      </c>
      <c r="M19" s="8">
        <f t="shared" si="7"/>
        <v>1.652810768</v>
      </c>
      <c r="N19" s="8">
        <f t="shared" si="8"/>
        <v>1.897727273</v>
      </c>
      <c r="O19" s="8">
        <f t="shared" si="9"/>
        <v>2.402186421</v>
      </c>
      <c r="P19" s="8">
        <f t="shared" si="10"/>
        <v>3.206605223</v>
      </c>
      <c r="Q19" s="16"/>
      <c r="R19" s="8">
        <f t="shared" si="6"/>
        <v>1.554934823</v>
      </c>
      <c r="S19" s="8">
        <f t="shared" si="11"/>
        <v>3.206605223</v>
      </c>
    </row>
    <row r="20">
      <c r="A20" s="8">
        <f t="shared" si="1"/>
        <v>4.5</v>
      </c>
      <c r="B20" s="7">
        <v>28.0</v>
      </c>
      <c r="C20" s="13">
        <v>50.25</v>
      </c>
      <c r="D20" s="7" t="s">
        <v>51</v>
      </c>
      <c r="E20" s="9">
        <v>2.69</v>
      </c>
      <c r="F20" s="14">
        <v>5.36</v>
      </c>
      <c r="G20" s="15" t="s">
        <v>52</v>
      </c>
      <c r="H20" s="16"/>
      <c r="I20" s="8">
        <f t="shared" si="2"/>
        <v>1.203592814</v>
      </c>
      <c r="J20" s="8">
        <f t="shared" si="3"/>
        <v>1.430808656</v>
      </c>
      <c r="K20" s="8">
        <f t="shared" si="4"/>
        <v>1.639477977</v>
      </c>
      <c r="L20" s="8">
        <f t="shared" si="5"/>
        <v>1.776874116</v>
      </c>
      <c r="M20" s="8">
        <f t="shared" si="7"/>
        <v>1.87150838</v>
      </c>
      <c r="N20" s="8">
        <f t="shared" si="8"/>
        <v>1.989311164</v>
      </c>
      <c r="O20" s="8">
        <f t="shared" si="9"/>
        <v>2.284090909</v>
      </c>
      <c r="P20" s="8">
        <f t="shared" si="10"/>
        <v>2.891254315</v>
      </c>
      <c r="Q20" s="16"/>
      <c r="R20" s="17">
        <f t="shared" si="6"/>
        <v>1.776874116</v>
      </c>
      <c r="S20" s="17">
        <f t="shared" si="11"/>
        <v>2.891254315</v>
      </c>
    </row>
    <row r="21">
      <c r="A21" s="8">
        <f t="shared" si="1"/>
        <v>4.75</v>
      </c>
      <c r="B21" s="7">
        <v>28.0</v>
      </c>
      <c r="C21" s="9">
        <v>60.51</v>
      </c>
      <c r="D21" s="7" t="s">
        <v>53</v>
      </c>
      <c r="E21" s="9">
        <v>3.2</v>
      </c>
      <c r="F21" s="14">
        <v>5.3</v>
      </c>
      <c r="G21" s="15" t="s">
        <v>54</v>
      </c>
      <c r="H21" s="16"/>
      <c r="I21" s="8">
        <f t="shared" si="2"/>
        <v>1.204179104</v>
      </c>
      <c r="J21" s="8">
        <f t="shared" si="3"/>
        <v>1.449341317</v>
      </c>
      <c r="K21" s="8">
        <f t="shared" si="4"/>
        <v>1.722949886</v>
      </c>
      <c r="L21" s="8">
        <f t="shared" si="5"/>
        <v>1.974225122</v>
      </c>
      <c r="M21" s="8">
        <f t="shared" si="7"/>
        <v>2.139674682</v>
      </c>
      <c r="N21" s="8">
        <f t="shared" si="8"/>
        <v>2.253631285</v>
      </c>
      <c r="O21" s="8">
        <f t="shared" si="9"/>
        <v>2.395486936</v>
      </c>
      <c r="P21" s="8">
        <f t="shared" si="10"/>
        <v>2.750454545</v>
      </c>
      <c r="Q21" s="16"/>
      <c r="R21" s="8">
        <f t="shared" si="6"/>
        <v>1.974225122</v>
      </c>
      <c r="S21" s="8">
        <f t="shared" si="11"/>
        <v>2.750454545</v>
      </c>
    </row>
    <row r="22">
      <c r="A22" s="8">
        <f t="shared" si="1"/>
        <v>5</v>
      </c>
      <c r="B22" s="7">
        <v>28.0</v>
      </c>
      <c r="C22" s="9">
        <v>70.07</v>
      </c>
      <c r="D22" s="7" t="s">
        <v>55</v>
      </c>
      <c r="E22" s="9">
        <v>3.36</v>
      </c>
      <c r="F22" s="14">
        <v>4.8</v>
      </c>
      <c r="G22" s="15" t="s">
        <v>56</v>
      </c>
      <c r="H22" s="16"/>
      <c r="I22" s="8">
        <f t="shared" si="2"/>
        <v>1.157990415</v>
      </c>
      <c r="J22" s="8">
        <f t="shared" si="3"/>
        <v>1.394427861</v>
      </c>
      <c r="K22" s="8">
        <f t="shared" si="4"/>
        <v>1.678323353</v>
      </c>
      <c r="L22" s="8">
        <f t="shared" si="5"/>
        <v>1.995159453</v>
      </c>
      <c r="M22" s="8">
        <f t="shared" si="7"/>
        <v>2.286133768</v>
      </c>
      <c r="N22" s="8">
        <f t="shared" si="8"/>
        <v>2.477722772</v>
      </c>
      <c r="O22" s="8">
        <f t="shared" si="9"/>
        <v>2.609683426</v>
      </c>
      <c r="P22" s="8">
        <f t="shared" si="10"/>
        <v>2.773950911</v>
      </c>
      <c r="Q22" s="16"/>
      <c r="R22" s="8">
        <f t="shared" si="6"/>
        <v>1.995159453</v>
      </c>
      <c r="S22" s="8">
        <f t="shared" si="11"/>
        <v>2.773950911</v>
      </c>
    </row>
    <row r="23">
      <c r="A23" s="8">
        <f t="shared" si="1"/>
        <v>5.25</v>
      </c>
      <c r="B23" s="7">
        <v>26.0</v>
      </c>
      <c r="C23" s="9">
        <v>78.92</v>
      </c>
      <c r="D23" s="7" t="s">
        <v>57</v>
      </c>
      <c r="E23" s="9">
        <v>3.77</v>
      </c>
      <c r="F23" s="14">
        <v>4.77</v>
      </c>
      <c r="G23" s="15" t="s">
        <v>58</v>
      </c>
      <c r="H23" s="16"/>
      <c r="I23" s="8">
        <f t="shared" si="2"/>
        <v>1.126302269</v>
      </c>
      <c r="J23" s="8">
        <f t="shared" si="3"/>
        <v>1.304247232</v>
      </c>
      <c r="K23" s="8">
        <f t="shared" si="4"/>
        <v>1.570547264</v>
      </c>
      <c r="L23" s="8">
        <f t="shared" si="5"/>
        <v>1.890299401</v>
      </c>
      <c r="M23" s="8">
        <f t="shared" si="7"/>
        <v>2.24715262</v>
      </c>
      <c r="N23" s="8">
        <f t="shared" si="8"/>
        <v>2.574877651</v>
      </c>
      <c r="O23" s="8">
        <f t="shared" si="9"/>
        <v>2.790664781</v>
      </c>
      <c r="P23" s="8">
        <f t="shared" si="10"/>
        <v>2.939292365</v>
      </c>
      <c r="Q23" s="16"/>
      <c r="R23" s="8">
        <f t="shared" si="6"/>
        <v>1.890299401</v>
      </c>
      <c r="S23" s="8">
        <f t="shared" si="11"/>
        <v>2.939292365</v>
      </c>
    </row>
    <row r="24">
      <c r="A24" s="8">
        <f t="shared" si="1"/>
        <v>5.5</v>
      </c>
      <c r="B24" s="7">
        <v>14.0</v>
      </c>
      <c r="C24" s="13">
        <v>85.74</v>
      </c>
      <c r="D24" s="7" t="s">
        <v>59</v>
      </c>
      <c r="E24" s="9">
        <v>4.49</v>
      </c>
      <c r="F24" s="14">
        <v>5.24</v>
      </c>
      <c r="G24" s="15" t="s">
        <v>60</v>
      </c>
      <c r="H24" s="16"/>
      <c r="I24" s="8">
        <f t="shared" si="2"/>
        <v>1.086416624</v>
      </c>
      <c r="J24" s="8">
        <f t="shared" si="3"/>
        <v>1.223633509</v>
      </c>
      <c r="K24" s="8">
        <f t="shared" si="4"/>
        <v>1.416955875</v>
      </c>
      <c r="L24" s="8">
        <f t="shared" si="5"/>
        <v>1.706268657</v>
      </c>
      <c r="M24" s="8">
        <f t="shared" si="7"/>
        <v>2.053652695</v>
      </c>
      <c r="N24" s="8">
        <f t="shared" si="8"/>
        <v>2.441343964</v>
      </c>
      <c r="O24" s="8">
        <f t="shared" si="9"/>
        <v>2.797389886</v>
      </c>
      <c r="P24" s="8">
        <f t="shared" si="10"/>
        <v>3.031824611</v>
      </c>
      <c r="Q24" s="16"/>
      <c r="R24" s="17">
        <f t="shared" si="6"/>
        <v>1.706268657</v>
      </c>
      <c r="S24" s="17">
        <f t="shared" si="11"/>
        <v>3.031824611</v>
      </c>
    </row>
    <row r="25">
      <c r="I25" s="18" t="s">
        <v>61</v>
      </c>
      <c r="J25" s="18" t="s">
        <v>62</v>
      </c>
      <c r="K25" s="18" t="s">
        <v>63</v>
      </c>
      <c r="L25" s="18" t="s">
        <v>64</v>
      </c>
      <c r="M25" s="18" t="s">
        <v>65</v>
      </c>
      <c r="N25" s="18" t="s">
        <v>66</v>
      </c>
      <c r="O25" s="18" t="s">
        <v>67</v>
      </c>
      <c r="P25" s="18" t="s">
        <v>68</v>
      </c>
      <c r="Q25" s="19"/>
      <c r="R25" s="18" t="s">
        <v>64</v>
      </c>
      <c r="S25" s="18" t="s">
        <v>68</v>
      </c>
    </row>
    <row r="26">
      <c r="I26" s="20"/>
      <c r="J26" s="21"/>
      <c r="K26" s="21"/>
      <c r="L26" s="21"/>
      <c r="M26" s="21"/>
      <c r="N26" s="21"/>
      <c r="O26" s="21"/>
      <c r="P26" s="21"/>
    </row>
    <row r="27">
      <c r="I27" s="1" t="s">
        <v>69</v>
      </c>
      <c r="J27" s="2"/>
      <c r="K27" s="2"/>
      <c r="L27" s="2"/>
      <c r="M27" s="2"/>
      <c r="N27" s="2"/>
      <c r="O27" s="2"/>
      <c r="P27" s="3"/>
    </row>
    <row r="28">
      <c r="F28" s="22" t="s">
        <v>70</v>
      </c>
      <c r="G28" s="3"/>
      <c r="I28" s="7" t="s">
        <v>71</v>
      </c>
      <c r="J28" s="7" t="s">
        <v>72</v>
      </c>
      <c r="K28" s="7" t="s">
        <v>73</v>
      </c>
      <c r="L28" s="7" t="s">
        <v>74</v>
      </c>
      <c r="M28" s="7" t="s">
        <v>75</v>
      </c>
      <c r="N28" s="7" t="s">
        <v>76</v>
      </c>
      <c r="O28" s="7" t="s">
        <v>77</v>
      </c>
      <c r="P28" s="7" t="s">
        <v>78</v>
      </c>
      <c r="R28" s="7" t="s">
        <v>74</v>
      </c>
      <c r="S28" s="7" t="s">
        <v>78</v>
      </c>
    </row>
    <row r="29">
      <c r="F29" s="7" t="s">
        <v>79</v>
      </c>
      <c r="G29" s="7">
        <v>1.18558</v>
      </c>
      <c r="I29" s="8">
        <f>G29^(PI()/4)</f>
        <v>1.143049835</v>
      </c>
      <c r="J29" s="8">
        <f>G29^(PI()/2)</f>
        <v>1.306562924</v>
      </c>
      <c r="K29" s="8">
        <f>G29^(PI()*3/4)</f>
        <v>1.493466534</v>
      </c>
      <c r="L29" s="8">
        <f>G29^(PI())</f>
        <v>1.707106675</v>
      </c>
      <c r="M29" s="8">
        <f>G29^(PI()*5/4)</f>
        <v>1.951308003</v>
      </c>
      <c r="N29" s="8">
        <f>G29^(PI()*6/4)</f>
        <v>2.23044229</v>
      </c>
      <c r="O29" s="8">
        <f>G29^(PI()*7/4)</f>
        <v>2.54950669</v>
      </c>
      <c r="P29" s="8">
        <f>G29^(PI()*8/4)</f>
        <v>2.9142132</v>
      </c>
      <c r="Q29" s="16"/>
      <c r="R29" s="8">
        <f>G29^(PI())</f>
        <v>1.707106675</v>
      </c>
      <c r="S29" s="8">
        <f>G29^(PI()*8/4)</f>
        <v>2.9142132</v>
      </c>
    </row>
    <row r="31">
      <c r="B31" s="4" t="s">
        <v>3</v>
      </c>
      <c r="C31" s="4" t="s">
        <v>80</v>
      </c>
    </row>
    <row r="32">
      <c r="B32" s="4" t="s">
        <v>81</v>
      </c>
      <c r="C32" s="4" t="s">
        <v>82</v>
      </c>
    </row>
    <row r="33">
      <c r="B33" s="4" t="s">
        <v>6</v>
      </c>
      <c r="C33" s="4" t="s">
        <v>83</v>
      </c>
    </row>
  </sheetData>
  <mergeCells count="5">
    <mergeCell ref="A1:G1"/>
    <mergeCell ref="I1:P1"/>
    <mergeCell ref="R1:S1"/>
    <mergeCell ref="I27:P27"/>
    <mergeCell ref="F28:G28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25"/>
    <col customWidth="1" min="2" max="2" width="7.0"/>
    <col customWidth="1" min="3" max="3" width="9.88"/>
    <col customWidth="1" min="4" max="4" width="14.25"/>
    <col customWidth="1" min="5" max="5" width="4.25"/>
    <col customWidth="1" min="6" max="6" width="4.88"/>
    <col customWidth="1" min="7" max="7" width="12.88"/>
    <col customWidth="1" min="8" max="8" width="10.38"/>
    <col customWidth="1" min="9" max="10" width="8.38"/>
    <col customWidth="1" min="11" max="11" width="9.25"/>
    <col customWidth="1" min="12" max="12" width="6.88"/>
    <col customWidth="1" min="13" max="13" width="7.38"/>
    <col customWidth="1" min="14" max="15" width="9.25"/>
    <col customWidth="1" min="16" max="16" width="7.88"/>
    <col customWidth="1" min="18" max="18" width="15.38"/>
    <col customWidth="1" min="19" max="19" width="13.5"/>
  </cols>
  <sheetData>
    <row r="1">
      <c r="A1" s="1" t="s">
        <v>84</v>
      </c>
      <c r="B1" s="2"/>
      <c r="C1" s="2"/>
      <c r="D1" s="2"/>
      <c r="E1" s="2"/>
      <c r="F1" s="2"/>
      <c r="G1" s="3"/>
      <c r="I1" s="1" t="s">
        <v>85</v>
      </c>
      <c r="J1" s="2"/>
      <c r="K1" s="2"/>
      <c r="L1" s="2"/>
      <c r="M1" s="2"/>
      <c r="N1" s="2"/>
      <c r="O1" s="2"/>
      <c r="P1" s="3"/>
      <c r="Q1" s="4"/>
      <c r="R1" s="21" t="s">
        <v>86</v>
      </c>
    </row>
    <row r="2">
      <c r="A2" s="5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5" t="s">
        <v>7</v>
      </c>
      <c r="G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4"/>
      <c r="R2" s="7" t="s">
        <v>17</v>
      </c>
      <c r="S2" s="7" t="s">
        <v>18</v>
      </c>
    </row>
    <row r="3">
      <c r="A3" s="8">
        <f t="shared" ref="A3:A24" si="1">(ROW(A3)-2)*0.25</f>
        <v>0.25</v>
      </c>
      <c r="B3" s="7">
        <v>28.0</v>
      </c>
      <c r="C3" s="9">
        <v>1.8</v>
      </c>
      <c r="D3" s="7" t="s">
        <v>19</v>
      </c>
      <c r="E3" s="7">
        <v>0.49</v>
      </c>
      <c r="F3" s="10">
        <v>27.21</v>
      </c>
      <c r="G3" s="11" t="s">
        <v>20</v>
      </c>
      <c r="I3" s="12"/>
      <c r="J3" s="12"/>
      <c r="K3" s="12"/>
      <c r="L3" s="12"/>
      <c r="M3" s="12"/>
      <c r="N3" s="12"/>
      <c r="O3" s="12"/>
      <c r="P3" s="12"/>
      <c r="R3" s="12"/>
      <c r="S3" s="8"/>
    </row>
    <row r="4">
      <c r="A4" s="8">
        <f t="shared" si="1"/>
        <v>0.5</v>
      </c>
      <c r="B4" s="7">
        <v>28.0</v>
      </c>
      <c r="C4" s="13">
        <v>5.75</v>
      </c>
      <c r="D4" s="7" t="s">
        <v>21</v>
      </c>
      <c r="E4" s="9">
        <v>0.57</v>
      </c>
      <c r="F4" s="14">
        <v>10.0</v>
      </c>
      <c r="G4" s="15" t="s">
        <v>22</v>
      </c>
      <c r="H4" s="16"/>
      <c r="I4" s="8">
        <f t="shared" ref="I4:I24" si="2">(C4/C3-1.14)/1.14</f>
        <v>1.80214425</v>
      </c>
      <c r="J4" s="12"/>
      <c r="K4" s="12"/>
      <c r="L4" s="12"/>
      <c r="M4" s="12"/>
      <c r="N4" s="12"/>
      <c r="O4" s="12"/>
      <c r="P4" s="12"/>
      <c r="R4" s="12"/>
      <c r="S4" s="8"/>
    </row>
    <row r="5">
      <c r="A5" s="8">
        <f t="shared" si="1"/>
        <v>0.75</v>
      </c>
      <c r="B5" s="7">
        <v>28.0</v>
      </c>
      <c r="C5" s="9">
        <v>8.97</v>
      </c>
      <c r="D5" s="7" t="s">
        <v>23</v>
      </c>
      <c r="E5" s="9">
        <v>0.43</v>
      </c>
      <c r="F5" s="14">
        <v>4.78</v>
      </c>
      <c r="G5" s="15" t="s">
        <v>24</v>
      </c>
      <c r="H5" s="16"/>
      <c r="I5" s="8">
        <f t="shared" si="2"/>
        <v>0.3684210526</v>
      </c>
      <c r="J5" s="8">
        <f t="shared" ref="J5:J24" si="3">(C5/C3-1.31)/1.31</f>
        <v>2.804071247</v>
      </c>
      <c r="K5" s="12"/>
      <c r="L5" s="12"/>
      <c r="M5" s="12"/>
      <c r="N5" s="12"/>
      <c r="O5" s="12"/>
      <c r="P5" s="12"/>
      <c r="R5" s="12"/>
      <c r="S5" s="8"/>
    </row>
    <row r="6">
      <c r="A6" s="8">
        <f t="shared" si="1"/>
        <v>1</v>
      </c>
      <c r="B6" s="7">
        <v>28.0</v>
      </c>
      <c r="C6" s="9">
        <v>10.16</v>
      </c>
      <c r="D6" s="7" t="s">
        <v>25</v>
      </c>
      <c r="E6" s="9">
        <v>0.31</v>
      </c>
      <c r="F6" s="14">
        <v>3.06</v>
      </c>
      <c r="G6" s="15" t="s">
        <v>26</v>
      </c>
      <c r="H6" s="16"/>
      <c r="I6" s="8">
        <f t="shared" si="2"/>
        <v>-0.006434704375</v>
      </c>
      <c r="J6" s="8">
        <f t="shared" si="3"/>
        <v>0.3488217723</v>
      </c>
      <c r="K6" s="8">
        <f t="shared" ref="K6:K24" si="4">(C6/C3-1.49)/1.49</f>
        <v>2.788217748</v>
      </c>
      <c r="L6" s="12"/>
      <c r="M6" s="12"/>
      <c r="N6" s="12"/>
      <c r="O6" s="12"/>
      <c r="P6" s="12"/>
      <c r="R6" s="12"/>
      <c r="S6" s="8"/>
    </row>
    <row r="7">
      <c r="A7" s="8">
        <f t="shared" si="1"/>
        <v>1.25</v>
      </c>
      <c r="B7" s="7">
        <v>28.0</v>
      </c>
      <c r="C7" s="9">
        <v>9.76</v>
      </c>
      <c r="D7" s="7" t="s">
        <v>27</v>
      </c>
      <c r="E7" s="9">
        <v>0.37</v>
      </c>
      <c r="F7" s="14">
        <v>3.76</v>
      </c>
      <c r="G7" s="15" t="s">
        <v>28</v>
      </c>
      <c r="H7" s="16"/>
      <c r="I7" s="8">
        <f t="shared" si="2"/>
        <v>-0.1573421743</v>
      </c>
      <c r="J7" s="8">
        <f t="shared" si="3"/>
        <v>-0.169411184</v>
      </c>
      <c r="K7" s="8">
        <f t="shared" si="4"/>
        <v>0.1391887949</v>
      </c>
      <c r="L7" s="8">
        <f t="shared" ref="L7:L24" si="5">(C7/C3-1.71)/1.71</f>
        <v>2.170890188</v>
      </c>
      <c r="M7" s="12"/>
      <c r="N7" s="12"/>
      <c r="O7" s="12"/>
      <c r="P7" s="12"/>
      <c r="Q7" s="16"/>
      <c r="R7" s="8">
        <f t="shared" ref="R7:R24" si="6">(C7/C3-1.71)/1.71</f>
        <v>2.170890188</v>
      </c>
      <c r="S7" s="8"/>
    </row>
    <row r="8">
      <c r="A8" s="8">
        <f t="shared" si="1"/>
        <v>1.5</v>
      </c>
      <c r="B8" s="7">
        <v>28.0</v>
      </c>
      <c r="C8" s="13">
        <v>8.86</v>
      </c>
      <c r="D8" s="7" t="s">
        <v>29</v>
      </c>
      <c r="E8" s="9">
        <v>0.34</v>
      </c>
      <c r="F8" s="14">
        <v>3.82</v>
      </c>
      <c r="G8" s="15" t="s">
        <v>30</v>
      </c>
      <c r="H8" s="16"/>
      <c r="I8" s="8">
        <f t="shared" si="2"/>
        <v>-0.2036957147</v>
      </c>
      <c r="J8" s="8">
        <f t="shared" si="3"/>
        <v>-0.3343150808</v>
      </c>
      <c r="K8" s="8">
        <f t="shared" si="4"/>
        <v>-0.3370893283</v>
      </c>
      <c r="L8" s="8">
        <f t="shared" si="5"/>
        <v>-0.09890668701</v>
      </c>
      <c r="M8" s="8">
        <f t="shared" ref="M8:M24" si="7">(C8/C3-1.95)/1.95</f>
        <v>1.524216524</v>
      </c>
      <c r="N8" s="12"/>
      <c r="O8" s="12"/>
      <c r="P8" s="12"/>
      <c r="Q8" s="16"/>
      <c r="R8" s="17">
        <f t="shared" si="6"/>
        <v>-0.09890668701</v>
      </c>
      <c r="S8" s="8"/>
    </row>
    <row r="9">
      <c r="A9" s="8">
        <f t="shared" si="1"/>
        <v>1.75</v>
      </c>
      <c r="B9" s="7">
        <v>28.0</v>
      </c>
      <c r="C9" s="9">
        <v>8.84</v>
      </c>
      <c r="D9" s="7" t="s">
        <v>27</v>
      </c>
      <c r="E9" s="9">
        <v>0.36</v>
      </c>
      <c r="F9" s="14">
        <v>4.11</v>
      </c>
      <c r="G9" s="15" t="s">
        <v>31</v>
      </c>
      <c r="H9" s="16"/>
      <c r="I9" s="8">
        <f t="shared" si="2"/>
        <v>-0.1247871371</v>
      </c>
      <c r="J9" s="8">
        <f t="shared" si="3"/>
        <v>-0.3085971718</v>
      </c>
      <c r="K9" s="8">
        <f t="shared" si="4"/>
        <v>-0.4160545368</v>
      </c>
      <c r="L9" s="8">
        <f t="shared" si="5"/>
        <v>-0.4236799729</v>
      </c>
      <c r="M9" s="8">
        <f t="shared" si="7"/>
        <v>-0.2115942029</v>
      </c>
      <c r="N9" s="8">
        <f t="shared" ref="N9:N24" si="8">(C9/C3-2.23)/2.23</f>
        <v>1.202291978</v>
      </c>
      <c r="O9" s="12"/>
      <c r="P9" s="12"/>
      <c r="Q9" s="16"/>
      <c r="R9" s="8">
        <f t="shared" si="6"/>
        <v>-0.4236799729</v>
      </c>
      <c r="S9" s="8"/>
    </row>
    <row r="10">
      <c r="A10" s="8">
        <f t="shared" si="1"/>
        <v>2</v>
      </c>
      <c r="B10" s="7">
        <v>28.0</v>
      </c>
      <c r="C10" s="9">
        <v>10.1</v>
      </c>
      <c r="D10" s="7" t="s">
        <v>23</v>
      </c>
      <c r="E10" s="9">
        <v>0.44</v>
      </c>
      <c r="F10" s="14">
        <v>4.35</v>
      </c>
      <c r="G10" s="15" t="s">
        <v>32</v>
      </c>
      <c r="H10" s="16"/>
      <c r="I10" s="8">
        <f t="shared" si="2"/>
        <v>0.002222751449</v>
      </c>
      <c r="J10" s="8">
        <f t="shared" si="3"/>
        <v>-0.1298054555</v>
      </c>
      <c r="K10" s="8">
        <f t="shared" si="4"/>
        <v>-0.3054791506</v>
      </c>
      <c r="L10" s="8">
        <f t="shared" si="5"/>
        <v>-0.418658194</v>
      </c>
      <c r="M10" s="8">
        <f t="shared" si="7"/>
        <v>-0.4225766801</v>
      </c>
      <c r="N10" s="8">
        <f t="shared" si="8"/>
        <v>-0.2123220901</v>
      </c>
      <c r="O10" s="8">
        <f t="shared" ref="O10:O24" si="9">(C10/C3-2.55)/2.55</f>
        <v>1.20043573</v>
      </c>
      <c r="P10" s="12"/>
      <c r="Q10" s="16"/>
      <c r="R10" s="8">
        <f t="shared" si="6"/>
        <v>-0.418658194</v>
      </c>
      <c r="S10" s="8"/>
    </row>
    <row r="11">
      <c r="A11" s="8">
        <f t="shared" si="1"/>
        <v>2.25</v>
      </c>
      <c r="B11" s="7">
        <v>28.0</v>
      </c>
      <c r="C11" s="9">
        <v>13.02</v>
      </c>
      <c r="D11" s="7" t="s">
        <v>33</v>
      </c>
      <c r="E11" s="9">
        <v>0.72</v>
      </c>
      <c r="F11" s="14">
        <v>5.55</v>
      </c>
      <c r="G11" s="15" t="s">
        <v>34</v>
      </c>
      <c r="H11" s="16"/>
      <c r="I11" s="8">
        <f t="shared" si="2"/>
        <v>0.1307972903</v>
      </c>
      <c r="J11" s="8">
        <f t="shared" si="3"/>
        <v>0.1243134952</v>
      </c>
      <c r="K11" s="8">
        <f t="shared" si="4"/>
        <v>-0.01374096687</v>
      </c>
      <c r="L11" s="8">
        <f t="shared" si="5"/>
        <v>-0.2198734541</v>
      </c>
      <c r="M11" s="8">
        <f t="shared" si="7"/>
        <v>-0.3428225318</v>
      </c>
      <c r="N11" s="8">
        <f t="shared" si="8"/>
        <v>-0.3491008894</v>
      </c>
      <c r="O11" s="8">
        <f t="shared" si="9"/>
        <v>-0.1120204604</v>
      </c>
      <c r="P11" s="8">
        <f t="shared" ref="P11:P24" si="10">(C11/C3-2.91)/2.91</f>
        <v>1.485681558</v>
      </c>
      <c r="Q11" s="16"/>
      <c r="R11" s="8">
        <f t="shared" si="6"/>
        <v>-0.2198734541</v>
      </c>
      <c r="S11" s="8">
        <f t="shared" ref="S11:S24" si="11">(C11/C3-2.91)/2.91</f>
        <v>1.485681558</v>
      </c>
    </row>
    <row r="12">
      <c r="A12" s="8">
        <f t="shared" si="1"/>
        <v>2.5</v>
      </c>
      <c r="B12" s="7">
        <v>28.0</v>
      </c>
      <c r="C12" s="13">
        <v>17.38</v>
      </c>
      <c r="D12" s="7" t="s">
        <v>35</v>
      </c>
      <c r="E12" s="9">
        <v>0.9</v>
      </c>
      <c r="F12" s="14">
        <v>5.18</v>
      </c>
      <c r="G12" s="15" t="s">
        <v>36</v>
      </c>
      <c r="H12" s="16"/>
      <c r="I12" s="8">
        <f t="shared" si="2"/>
        <v>0.1709380979</v>
      </c>
      <c r="J12" s="8">
        <f t="shared" si="3"/>
        <v>0.3135817399</v>
      </c>
      <c r="K12" s="8">
        <f t="shared" si="4"/>
        <v>0.319505603</v>
      </c>
      <c r="L12" s="8">
        <f t="shared" si="5"/>
        <v>0.1471492878</v>
      </c>
      <c r="M12" s="8">
        <f t="shared" si="7"/>
        <v>-0.08680117697</v>
      </c>
      <c r="N12" s="8">
        <f t="shared" si="8"/>
        <v>-0.2329013806</v>
      </c>
      <c r="O12" s="8">
        <f t="shared" si="9"/>
        <v>-0.2401687542</v>
      </c>
      <c r="P12" s="8">
        <f t="shared" si="10"/>
        <v>0.03869714627</v>
      </c>
      <c r="Q12" s="16"/>
      <c r="R12" s="17">
        <f t="shared" si="6"/>
        <v>0.1471492878</v>
      </c>
      <c r="S12" s="17">
        <f t="shared" si="11"/>
        <v>0.03869714627</v>
      </c>
    </row>
    <row r="13">
      <c r="A13" s="8">
        <f t="shared" si="1"/>
        <v>2.75</v>
      </c>
      <c r="B13" s="7">
        <v>28.0</v>
      </c>
      <c r="C13" s="9">
        <v>22.0</v>
      </c>
      <c r="D13" s="7" t="s">
        <v>37</v>
      </c>
      <c r="E13" s="9">
        <v>0.96</v>
      </c>
      <c r="F13" s="14">
        <v>4.37</v>
      </c>
      <c r="G13" s="15" t="s">
        <v>38</v>
      </c>
      <c r="H13" s="16"/>
      <c r="I13" s="8">
        <f t="shared" si="2"/>
        <v>0.1103708639</v>
      </c>
      <c r="J13" s="8">
        <f t="shared" si="3"/>
        <v>0.289853543</v>
      </c>
      <c r="K13" s="8">
        <f t="shared" si="4"/>
        <v>0.4618911556</v>
      </c>
      <c r="L13" s="8">
        <f t="shared" si="5"/>
        <v>0.4553729724</v>
      </c>
      <c r="M13" s="8">
        <f t="shared" si="7"/>
        <v>0.2733692192</v>
      </c>
      <c r="N13" s="8">
        <f t="shared" si="8"/>
        <v>0.01080643976</v>
      </c>
      <c r="O13" s="8">
        <f t="shared" si="9"/>
        <v>-0.1508414389</v>
      </c>
      <c r="P13" s="8">
        <f t="shared" si="10"/>
        <v>-0.1571753114</v>
      </c>
      <c r="Q13" s="16"/>
      <c r="R13" s="8">
        <f t="shared" si="6"/>
        <v>0.4553729724</v>
      </c>
      <c r="S13" s="8">
        <f t="shared" si="11"/>
        <v>-0.1571753114</v>
      </c>
    </row>
    <row r="14">
      <c r="A14" s="8">
        <f t="shared" si="1"/>
        <v>3</v>
      </c>
      <c r="B14" s="7">
        <v>28.0</v>
      </c>
      <c r="C14" s="9">
        <v>25.26</v>
      </c>
      <c r="D14" s="7" t="s">
        <v>39</v>
      </c>
      <c r="E14" s="9">
        <v>0.8</v>
      </c>
      <c r="F14" s="14">
        <v>3.16</v>
      </c>
      <c r="G14" s="15" t="s">
        <v>40</v>
      </c>
      <c r="H14" s="16"/>
      <c r="I14" s="8">
        <f t="shared" si="2"/>
        <v>0.007177033493</v>
      </c>
      <c r="J14" s="8">
        <f t="shared" si="3"/>
        <v>0.1094616081</v>
      </c>
      <c r="K14" s="8">
        <f t="shared" si="4"/>
        <v>0.3020752791</v>
      </c>
      <c r="L14" s="8">
        <f t="shared" si="5"/>
        <v>0.4625673094</v>
      </c>
      <c r="M14" s="8">
        <f t="shared" si="7"/>
        <v>0.465367212</v>
      </c>
      <c r="N14" s="8">
        <f t="shared" si="8"/>
        <v>0.2784824221</v>
      </c>
      <c r="O14" s="8">
        <f t="shared" si="9"/>
        <v>0.01494696239</v>
      </c>
      <c r="P14" s="8">
        <f t="shared" si="10"/>
        <v>-0.1456287036</v>
      </c>
      <c r="Q14" s="16"/>
      <c r="R14" s="8">
        <f t="shared" si="6"/>
        <v>0.4625673094</v>
      </c>
      <c r="S14" s="8">
        <f t="shared" si="11"/>
        <v>-0.1456287036</v>
      </c>
    </row>
    <row r="15">
      <c r="A15" s="8">
        <f t="shared" si="1"/>
        <v>3.25</v>
      </c>
      <c r="B15" s="7">
        <v>28.0</v>
      </c>
      <c r="C15" s="9">
        <v>26.85</v>
      </c>
      <c r="D15" s="7" t="s">
        <v>41</v>
      </c>
      <c r="E15" s="9">
        <v>0.88</v>
      </c>
      <c r="F15" s="14">
        <v>3.29</v>
      </c>
      <c r="G15" s="15" t="s">
        <v>42</v>
      </c>
      <c r="H15" s="16"/>
      <c r="I15" s="8">
        <f t="shared" si="2"/>
        <v>-0.06759178231</v>
      </c>
      <c r="J15" s="8">
        <f t="shared" si="3"/>
        <v>-0.06835530881</v>
      </c>
      <c r="K15" s="8">
        <f t="shared" si="4"/>
        <v>0.0368316587</v>
      </c>
      <c r="L15" s="8">
        <f t="shared" si="5"/>
        <v>0.205971919</v>
      </c>
      <c r="M15" s="8">
        <f t="shared" si="7"/>
        <v>0.3632901752</v>
      </c>
      <c r="N15" s="8">
        <f t="shared" si="8"/>
        <v>0.3620315322</v>
      </c>
      <c r="O15" s="8">
        <f t="shared" si="9"/>
        <v>0.1884211924</v>
      </c>
      <c r="P15" s="8">
        <f t="shared" si="10"/>
        <v>-0.05463072503</v>
      </c>
      <c r="Q15" s="16"/>
      <c r="R15" s="8">
        <f t="shared" si="6"/>
        <v>0.205971919</v>
      </c>
      <c r="S15" s="8">
        <f t="shared" si="11"/>
        <v>-0.05463072503</v>
      </c>
    </row>
    <row r="16">
      <c r="A16" s="8">
        <f t="shared" si="1"/>
        <v>3.5</v>
      </c>
      <c r="B16" s="7">
        <v>28.0</v>
      </c>
      <c r="C16" s="13">
        <v>28.28</v>
      </c>
      <c r="D16" s="7" t="s">
        <v>43</v>
      </c>
      <c r="E16" s="9">
        <v>1.07</v>
      </c>
      <c r="F16" s="14">
        <v>3.8</v>
      </c>
      <c r="G16" s="15" t="s">
        <v>44</v>
      </c>
      <c r="H16" s="16"/>
      <c r="I16" s="8">
        <f t="shared" si="2"/>
        <v>-0.07608873207</v>
      </c>
      <c r="J16" s="8">
        <f t="shared" si="3"/>
        <v>-0.1453766326</v>
      </c>
      <c r="K16" s="8">
        <f t="shared" si="4"/>
        <v>-0.1372788286</v>
      </c>
      <c r="L16" s="8">
        <f t="shared" si="5"/>
        <v>-0.04844581727</v>
      </c>
      <c r="M16" s="8">
        <f t="shared" si="7"/>
        <v>0.1138682106</v>
      </c>
      <c r="N16" s="8">
        <f t="shared" si="8"/>
        <v>0.2556053812</v>
      </c>
      <c r="O16" s="8">
        <f t="shared" si="9"/>
        <v>0.2545470677</v>
      </c>
      <c r="P16" s="8">
        <f t="shared" si="10"/>
        <v>0.09686377635</v>
      </c>
      <c r="Q16" s="16"/>
      <c r="R16" s="17">
        <f t="shared" si="6"/>
        <v>-0.04844581727</v>
      </c>
      <c r="S16" s="17">
        <f t="shared" si="11"/>
        <v>0.09686377635</v>
      </c>
    </row>
    <row r="17">
      <c r="A17" s="8">
        <f t="shared" si="1"/>
        <v>3.75</v>
      </c>
      <c r="B17" s="7">
        <v>28.0</v>
      </c>
      <c r="C17" s="9">
        <v>30.65</v>
      </c>
      <c r="D17" s="7" t="s">
        <v>45</v>
      </c>
      <c r="E17" s="9">
        <v>1.28</v>
      </c>
      <c r="F17" s="14">
        <v>4.17</v>
      </c>
      <c r="G17" s="15" t="s">
        <v>46</v>
      </c>
      <c r="H17" s="16"/>
      <c r="I17" s="8">
        <f t="shared" si="2"/>
        <v>-0.04929402715</v>
      </c>
      <c r="J17" s="8">
        <f t="shared" si="3"/>
        <v>-0.1286053421</v>
      </c>
      <c r="K17" s="8">
        <f t="shared" si="4"/>
        <v>-0.1856504434</v>
      </c>
      <c r="L17" s="8">
        <f t="shared" si="5"/>
        <v>-0.1852737905</v>
      </c>
      <c r="M17" s="8">
        <f t="shared" si="7"/>
        <v>-0.09563010829</v>
      </c>
      <c r="N17" s="8">
        <f t="shared" si="8"/>
        <v>0.0556370675</v>
      </c>
      <c r="O17" s="8">
        <f t="shared" si="9"/>
        <v>0.1900601825</v>
      </c>
      <c r="P17" s="8">
        <f t="shared" si="10"/>
        <v>0.1914757973</v>
      </c>
      <c r="Q17" s="16"/>
      <c r="R17" s="8">
        <f t="shared" si="6"/>
        <v>-0.1852737905</v>
      </c>
      <c r="S17" s="8">
        <f t="shared" si="11"/>
        <v>0.1914757973</v>
      </c>
    </row>
    <row r="18">
      <c r="A18" s="8">
        <f t="shared" si="1"/>
        <v>4</v>
      </c>
      <c r="B18" s="7">
        <v>28.0</v>
      </c>
      <c r="C18" s="9">
        <v>35.12</v>
      </c>
      <c r="D18" s="7" t="s">
        <v>47</v>
      </c>
      <c r="E18" s="9">
        <v>1.65</v>
      </c>
      <c r="F18" s="14">
        <v>4.71</v>
      </c>
      <c r="G18" s="15" t="s">
        <v>48</v>
      </c>
      <c r="H18" s="16"/>
      <c r="I18" s="8">
        <f t="shared" si="2"/>
        <v>0.005122921496</v>
      </c>
      <c r="J18" s="8">
        <f t="shared" si="3"/>
        <v>-0.05200989019</v>
      </c>
      <c r="K18" s="8">
        <f t="shared" si="4"/>
        <v>-0.1221426518</v>
      </c>
      <c r="L18" s="8">
        <f t="shared" si="5"/>
        <v>-0.186935404</v>
      </c>
      <c r="M18" s="8">
        <f t="shared" si="7"/>
        <v>-0.1813519814</v>
      </c>
      <c r="N18" s="8">
        <f t="shared" si="8"/>
        <v>-0.09385046469</v>
      </c>
      <c r="O18" s="8">
        <f t="shared" si="9"/>
        <v>0.05779946387</v>
      </c>
      <c r="P18" s="8">
        <f t="shared" si="10"/>
        <v>0.1949236161</v>
      </c>
      <c r="Q18" s="16"/>
      <c r="R18" s="8">
        <f t="shared" si="6"/>
        <v>-0.186935404</v>
      </c>
      <c r="S18" s="8">
        <f t="shared" si="11"/>
        <v>0.1949236161</v>
      </c>
    </row>
    <row r="19">
      <c r="A19" s="8">
        <f t="shared" si="1"/>
        <v>4.25</v>
      </c>
      <c r="B19" s="7">
        <v>28.0</v>
      </c>
      <c r="C19" s="9">
        <v>41.75</v>
      </c>
      <c r="D19" s="7" t="s">
        <v>49</v>
      </c>
      <c r="E19" s="9">
        <v>2.06</v>
      </c>
      <c r="F19" s="14">
        <v>4.94</v>
      </c>
      <c r="G19" s="15" t="s">
        <v>50</v>
      </c>
      <c r="H19" s="16"/>
      <c r="I19" s="8">
        <f t="shared" si="2"/>
        <v>0.04279063262</v>
      </c>
      <c r="J19" s="8">
        <f t="shared" si="3"/>
        <v>0.03981171314</v>
      </c>
      <c r="K19" s="8">
        <f t="shared" si="4"/>
        <v>-0.009189030121</v>
      </c>
      <c r="L19" s="8">
        <f t="shared" si="5"/>
        <v>-0.09068139001</v>
      </c>
      <c r="M19" s="8">
        <f t="shared" si="7"/>
        <v>-0.1524047344</v>
      </c>
      <c r="N19" s="8">
        <f t="shared" si="8"/>
        <v>-0.149001223</v>
      </c>
      <c r="O19" s="8">
        <f t="shared" si="9"/>
        <v>-0.05796610934</v>
      </c>
      <c r="P19" s="8">
        <f t="shared" si="10"/>
        <v>0.1019261934</v>
      </c>
      <c r="Q19" s="16"/>
      <c r="R19" s="8">
        <f t="shared" si="6"/>
        <v>-0.09068139001</v>
      </c>
      <c r="S19" s="8">
        <f t="shared" si="11"/>
        <v>0.1019261934</v>
      </c>
    </row>
    <row r="20">
      <c r="A20" s="8">
        <f t="shared" si="1"/>
        <v>4.5</v>
      </c>
      <c r="B20" s="7">
        <v>28.0</v>
      </c>
      <c r="C20" s="13">
        <v>50.25</v>
      </c>
      <c r="D20" s="7" t="s">
        <v>51</v>
      </c>
      <c r="E20" s="9">
        <v>2.69</v>
      </c>
      <c r="F20" s="14">
        <v>5.36</v>
      </c>
      <c r="G20" s="15" t="s">
        <v>52</v>
      </c>
      <c r="H20" s="16"/>
      <c r="I20" s="8">
        <f t="shared" si="2"/>
        <v>0.0557831705</v>
      </c>
      <c r="J20" s="8">
        <f t="shared" si="3"/>
        <v>0.09222034812</v>
      </c>
      <c r="K20" s="8">
        <f t="shared" si="4"/>
        <v>0.10032079</v>
      </c>
      <c r="L20" s="8">
        <f t="shared" si="5"/>
        <v>0.03910767017</v>
      </c>
      <c r="M20" s="8">
        <f t="shared" si="7"/>
        <v>-0.04025211288</v>
      </c>
      <c r="N20" s="8">
        <f t="shared" si="8"/>
        <v>-0.1079322135</v>
      </c>
      <c r="O20" s="8">
        <f t="shared" si="9"/>
        <v>-0.1042780749</v>
      </c>
      <c r="P20" s="8">
        <f t="shared" si="10"/>
        <v>-0.006441816046</v>
      </c>
      <c r="Q20" s="16"/>
      <c r="R20" s="17">
        <f t="shared" si="6"/>
        <v>0.03910767017</v>
      </c>
      <c r="S20" s="17">
        <f t="shared" si="11"/>
        <v>-0.006441816046</v>
      </c>
    </row>
    <row r="21">
      <c r="A21" s="8">
        <f t="shared" si="1"/>
        <v>4.75</v>
      </c>
      <c r="B21" s="7">
        <v>28.0</v>
      </c>
      <c r="C21" s="9">
        <v>60.51</v>
      </c>
      <c r="D21" s="7" t="s">
        <v>53</v>
      </c>
      <c r="E21" s="9">
        <v>3.2</v>
      </c>
      <c r="F21" s="14">
        <v>5.3</v>
      </c>
      <c r="G21" s="15" t="s">
        <v>54</v>
      </c>
      <c r="H21" s="16"/>
      <c r="I21" s="8">
        <f t="shared" si="2"/>
        <v>0.05629746007</v>
      </c>
      <c r="J21" s="8">
        <f t="shared" si="3"/>
        <v>0.1063674178</v>
      </c>
      <c r="K21" s="8">
        <f t="shared" si="4"/>
        <v>0.1563422054</v>
      </c>
      <c r="L21" s="8">
        <f t="shared" si="5"/>
        <v>0.1545176154</v>
      </c>
      <c r="M21" s="8">
        <f t="shared" si="7"/>
        <v>0.09726906757</v>
      </c>
      <c r="N21" s="8">
        <f t="shared" si="8"/>
        <v>0.01059698875</v>
      </c>
      <c r="O21" s="8">
        <f t="shared" si="9"/>
        <v>-0.06059335848</v>
      </c>
      <c r="P21" s="8">
        <f t="shared" si="10"/>
        <v>-0.05482661668</v>
      </c>
      <c r="Q21" s="16"/>
      <c r="R21" s="8">
        <f t="shared" si="6"/>
        <v>0.1545176154</v>
      </c>
      <c r="S21" s="8">
        <f t="shared" si="11"/>
        <v>-0.05482661668</v>
      </c>
    </row>
    <row r="22">
      <c r="A22" s="8">
        <f t="shared" si="1"/>
        <v>5</v>
      </c>
      <c r="B22" s="7">
        <v>28.0</v>
      </c>
      <c r="C22" s="9">
        <v>70.07</v>
      </c>
      <c r="D22" s="7" t="s">
        <v>55</v>
      </c>
      <c r="E22" s="9">
        <v>3.36</v>
      </c>
      <c r="F22" s="14">
        <v>4.8</v>
      </c>
      <c r="G22" s="15" t="s">
        <v>56</v>
      </c>
      <c r="H22" s="16"/>
      <c r="I22" s="8">
        <f t="shared" si="2"/>
        <v>0.01578106562</v>
      </c>
      <c r="J22" s="8">
        <f t="shared" si="3"/>
        <v>0.06444874862</v>
      </c>
      <c r="K22" s="8">
        <f t="shared" si="4"/>
        <v>0.1263915123</v>
      </c>
      <c r="L22" s="8">
        <f t="shared" si="5"/>
        <v>0.1667599142</v>
      </c>
      <c r="M22" s="8">
        <f t="shared" si="7"/>
        <v>0.1723762915</v>
      </c>
      <c r="N22" s="8">
        <f t="shared" si="8"/>
        <v>0.111086445</v>
      </c>
      <c r="O22" s="8">
        <f t="shared" si="9"/>
        <v>0.02340526527</v>
      </c>
      <c r="P22" s="8">
        <f t="shared" si="10"/>
        <v>-0.04675226442</v>
      </c>
      <c r="Q22" s="16"/>
      <c r="R22" s="8">
        <f t="shared" si="6"/>
        <v>0.1667599142</v>
      </c>
      <c r="S22" s="8">
        <f t="shared" si="11"/>
        <v>-0.04675226442</v>
      </c>
    </row>
    <row r="23">
      <c r="A23" s="8">
        <f t="shared" si="1"/>
        <v>5.25</v>
      </c>
      <c r="B23" s="7">
        <v>26.0</v>
      </c>
      <c r="C23" s="9">
        <v>78.92</v>
      </c>
      <c r="D23" s="7" t="s">
        <v>57</v>
      </c>
      <c r="E23" s="9">
        <v>3.77</v>
      </c>
      <c r="F23" s="14">
        <v>4.77</v>
      </c>
      <c r="G23" s="15" t="s">
        <v>58</v>
      </c>
      <c r="H23" s="16"/>
      <c r="I23" s="8">
        <f t="shared" si="2"/>
        <v>-0.01201555337</v>
      </c>
      <c r="J23" s="8">
        <f t="shared" si="3"/>
        <v>-0.004391426059</v>
      </c>
      <c r="K23" s="8">
        <f t="shared" si="4"/>
        <v>0.05405856623</v>
      </c>
      <c r="L23" s="8">
        <f t="shared" si="5"/>
        <v>0.1054382463</v>
      </c>
      <c r="M23" s="8">
        <f t="shared" si="7"/>
        <v>0.1523859588</v>
      </c>
      <c r="N23" s="8">
        <f t="shared" si="8"/>
        <v>0.1546536551</v>
      </c>
      <c r="O23" s="8">
        <f t="shared" si="9"/>
        <v>0.0943783454</v>
      </c>
      <c r="P23" s="8">
        <f t="shared" si="10"/>
        <v>0.01006610481</v>
      </c>
      <c r="Q23" s="16"/>
      <c r="R23" s="8">
        <f t="shared" si="6"/>
        <v>0.1054382463</v>
      </c>
      <c r="S23" s="8">
        <f t="shared" si="11"/>
        <v>0.01006610481</v>
      </c>
    </row>
    <row r="24">
      <c r="A24" s="8">
        <f t="shared" si="1"/>
        <v>5.5</v>
      </c>
      <c r="B24" s="7">
        <v>14.0</v>
      </c>
      <c r="C24" s="13">
        <v>85.74</v>
      </c>
      <c r="D24" s="7" t="s">
        <v>59</v>
      </c>
      <c r="E24" s="9">
        <v>4.49</v>
      </c>
      <c r="F24" s="14">
        <v>5.24</v>
      </c>
      <c r="G24" s="15" t="s">
        <v>60</v>
      </c>
      <c r="H24" s="16"/>
      <c r="I24" s="8">
        <f t="shared" si="2"/>
        <v>-0.04700296103</v>
      </c>
      <c r="J24" s="8">
        <f t="shared" si="3"/>
        <v>-0.06592861882</v>
      </c>
      <c r="K24" s="8">
        <f t="shared" si="4"/>
        <v>-0.04902290264</v>
      </c>
      <c r="L24" s="8">
        <f t="shared" si="5"/>
        <v>-0.002182072096</v>
      </c>
      <c r="M24" s="8">
        <f t="shared" si="7"/>
        <v>0.05315522801</v>
      </c>
      <c r="N24" s="8">
        <f t="shared" si="8"/>
        <v>0.09477307783</v>
      </c>
      <c r="O24" s="8">
        <f t="shared" si="9"/>
        <v>0.09701564149</v>
      </c>
      <c r="P24" s="8">
        <f t="shared" si="10"/>
        <v>0.0418641275</v>
      </c>
      <c r="Q24" s="16"/>
      <c r="R24" s="17">
        <f t="shared" si="6"/>
        <v>-0.002182072096</v>
      </c>
      <c r="S24" s="17">
        <f t="shared" si="11"/>
        <v>0.0418641275</v>
      </c>
    </row>
    <row r="26">
      <c r="I26" s="1" t="s">
        <v>69</v>
      </c>
      <c r="J26" s="2"/>
      <c r="K26" s="2"/>
      <c r="L26" s="2"/>
      <c r="M26" s="2"/>
      <c r="N26" s="2"/>
      <c r="O26" s="2"/>
      <c r="P26" s="3"/>
    </row>
    <row r="27">
      <c r="F27" s="22" t="s">
        <v>70</v>
      </c>
      <c r="G27" s="3"/>
      <c r="I27" s="7" t="s">
        <v>71</v>
      </c>
      <c r="J27" s="7" t="s">
        <v>72</v>
      </c>
      <c r="K27" s="7" t="s">
        <v>73</v>
      </c>
      <c r="L27" s="7" t="s">
        <v>74</v>
      </c>
      <c r="M27" s="7" t="s">
        <v>75</v>
      </c>
      <c r="N27" s="7" t="s">
        <v>76</v>
      </c>
      <c r="O27" s="7" t="s">
        <v>77</v>
      </c>
      <c r="P27" s="7" t="s">
        <v>78</v>
      </c>
      <c r="R27" s="7" t="s">
        <v>74</v>
      </c>
      <c r="S27" s="7" t="s">
        <v>78</v>
      </c>
    </row>
    <row r="28">
      <c r="F28" s="7" t="s">
        <v>79</v>
      </c>
      <c r="G28" s="7">
        <v>1.18558</v>
      </c>
      <c r="I28" s="8">
        <f>G28^(PI()/4)</f>
        <v>1.143049835</v>
      </c>
      <c r="J28" s="8">
        <f>G28^(PI()/2)</f>
        <v>1.306562924</v>
      </c>
      <c r="K28" s="8">
        <f>G28^(PI()*3/4)</f>
        <v>1.493466534</v>
      </c>
      <c r="L28" s="8">
        <f>G28^(PI())</f>
        <v>1.707106675</v>
      </c>
      <c r="M28" s="8">
        <f>G28^(PI()*5/4)</f>
        <v>1.951308003</v>
      </c>
      <c r="N28" s="8">
        <f>G28^(PI()*6/4)</f>
        <v>2.23044229</v>
      </c>
      <c r="O28" s="8">
        <f>G28^(PI()*7/4)</f>
        <v>2.54950669</v>
      </c>
      <c r="P28" s="8">
        <f>G28^(PI()*8/4)</f>
        <v>2.9142132</v>
      </c>
      <c r="Q28" s="16"/>
      <c r="R28" s="8">
        <f>G28^(PI())</f>
        <v>1.707106675</v>
      </c>
      <c r="S28" s="8">
        <f>G28^(PI()*8/4)</f>
        <v>2.9142132</v>
      </c>
    </row>
    <row r="30">
      <c r="B30" s="4" t="s">
        <v>3</v>
      </c>
      <c r="C30" s="4" t="s">
        <v>80</v>
      </c>
    </row>
    <row r="31">
      <c r="B31" s="4" t="s">
        <v>81</v>
      </c>
      <c r="C31" s="4" t="s">
        <v>82</v>
      </c>
    </row>
    <row r="32">
      <c r="B32" s="4" t="s">
        <v>6</v>
      </c>
      <c r="C32" s="4" t="s">
        <v>83</v>
      </c>
    </row>
  </sheetData>
  <mergeCells count="5">
    <mergeCell ref="A1:G1"/>
    <mergeCell ref="I1:P1"/>
    <mergeCell ref="R1:S1"/>
    <mergeCell ref="I26:P26"/>
    <mergeCell ref="F27:G2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6.25"/>
    <col customWidth="1" min="3" max="3" width="9.88"/>
    <col customWidth="1" min="4" max="4" width="14.25"/>
    <col customWidth="1" min="5" max="5" width="4.25"/>
    <col customWidth="1" min="6" max="6" width="7.38"/>
    <col customWidth="1" min="7" max="8" width="10.25"/>
    <col customWidth="1" min="9" max="9" width="9.63"/>
    <col customWidth="1" min="10" max="10" width="9.0"/>
    <col customWidth="1" min="11" max="11" width="9.13"/>
    <col customWidth="1" min="12" max="12" width="9.0"/>
    <col customWidth="1" min="13" max="15" width="9.13"/>
    <col customWidth="1" min="16" max="16" width="9.0"/>
    <col customWidth="1" min="17" max="17" width="11.0"/>
    <col customWidth="1" min="18" max="18" width="15.25"/>
    <col customWidth="1" min="19" max="19" width="13.38"/>
  </cols>
  <sheetData>
    <row r="1">
      <c r="A1" s="1" t="s">
        <v>87</v>
      </c>
      <c r="B1" s="2"/>
      <c r="C1" s="2"/>
      <c r="D1" s="2"/>
      <c r="E1" s="2"/>
      <c r="F1" s="2"/>
      <c r="G1" s="3"/>
      <c r="I1" s="1" t="s">
        <v>1</v>
      </c>
      <c r="J1" s="2"/>
      <c r="K1" s="2"/>
      <c r="L1" s="2"/>
      <c r="M1" s="2"/>
      <c r="N1" s="2"/>
      <c r="O1" s="2"/>
      <c r="P1" s="3"/>
      <c r="Q1" s="4"/>
      <c r="R1" s="4"/>
    </row>
    <row r="2">
      <c r="A2" s="5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5" t="s">
        <v>7</v>
      </c>
      <c r="G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4"/>
      <c r="R2" s="7" t="s">
        <v>17</v>
      </c>
      <c r="S2" s="7" t="s">
        <v>18</v>
      </c>
    </row>
    <row r="3">
      <c r="A3" s="8">
        <f t="shared" ref="A3:A24" si="1">(ROW(A3)-2)*0.25</f>
        <v>0.25</v>
      </c>
      <c r="B3" s="7">
        <v>20.0</v>
      </c>
      <c r="C3" s="9">
        <v>1.84</v>
      </c>
      <c r="D3" s="7" t="s">
        <v>88</v>
      </c>
      <c r="E3" s="7">
        <v>0.55</v>
      </c>
      <c r="F3" s="10">
        <v>29.89</v>
      </c>
      <c r="G3" s="11" t="s">
        <v>20</v>
      </c>
      <c r="I3" s="12"/>
      <c r="J3" s="12"/>
      <c r="K3" s="12"/>
      <c r="L3" s="12"/>
      <c r="M3" s="12"/>
      <c r="N3" s="12"/>
      <c r="O3" s="12"/>
      <c r="P3" s="12"/>
      <c r="R3" s="12"/>
      <c r="S3" s="8"/>
    </row>
    <row r="4">
      <c r="A4" s="8">
        <f t="shared" si="1"/>
        <v>0.5</v>
      </c>
      <c r="B4" s="7">
        <v>20.0</v>
      </c>
      <c r="C4" s="13">
        <v>5.82</v>
      </c>
      <c r="D4" s="7" t="s">
        <v>88</v>
      </c>
      <c r="E4" s="9">
        <v>0.56</v>
      </c>
      <c r="F4" s="23">
        <v>9.67</v>
      </c>
      <c r="G4" s="15" t="s">
        <v>89</v>
      </c>
      <c r="H4" s="16"/>
      <c r="I4" s="8">
        <f t="shared" ref="I4:I24" si="2">C4/C3</f>
        <v>3.163043478</v>
      </c>
      <c r="J4" s="12"/>
      <c r="K4" s="12"/>
      <c r="L4" s="12"/>
      <c r="M4" s="12"/>
      <c r="N4" s="12"/>
      <c r="O4" s="12"/>
      <c r="P4" s="12"/>
      <c r="R4" s="12"/>
      <c r="S4" s="8"/>
    </row>
    <row r="5">
      <c r="A5" s="8">
        <f t="shared" si="1"/>
        <v>0.75</v>
      </c>
      <c r="B5" s="7">
        <v>20.0</v>
      </c>
      <c r="C5" s="9">
        <v>9.11</v>
      </c>
      <c r="D5" s="7" t="s">
        <v>90</v>
      </c>
      <c r="E5" s="9">
        <v>0.37</v>
      </c>
      <c r="F5" s="23">
        <v>4.11</v>
      </c>
      <c r="G5" s="15" t="s">
        <v>91</v>
      </c>
      <c r="H5" s="16"/>
      <c r="I5" s="8">
        <f t="shared" si="2"/>
        <v>1.565292096</v>
      </c>
      <c r="J5" s="8">
        <f t="shared" ref="J5:J24" si="3">C5/C3</f>
        <v>4.951086957</v>
      </c>
      <c r="K5" s="12"/>
      <c r="L5" s="12"/>
      <c r="M5" s="12"/>
      <c r="N5" s="12"/>
      <c r="O5" s="12"/>
      <c r="P5" s="12"/>
      <c r="R5" s="12"/>
      <c r="S5" s="8"/>
    </row>
    <row r="6">
      <c r="A6" s="8">
        <f t="shared" si="1"/>
        <v>1</v>
      </c>
      <c r="B6" s="7">
        <v>20.0</v>
      </c>
      <c r="C6" s="9">
        <v>10.19</v>
      </c>
      <c r="D6" s="7" t="s">
        <v>29</v>
      </c>
      <c r="E6" s="9">
        <v>0.29</v>
      </c>
      <c r="F6" s="23">
        <v>2.8</v>
      </c>
      <c r="G6" s="15" t="s">
        <v>92</v>
      </c>
      <c r="H6" s="16"/>
      <c r="I6" s="8">
        <f t="shared" si="2"/>
        <v>1.118551043</v>
      </c>
      <c r="J6" s="8">
        <f t="shared" si="3"/>
        <v>1.750859107</v>
      </c>
      <c r="K6" s="8">
        <f t="shared" ref="K6:K24" si="4">C6/C3</f>
        <v>5.538043478</v>
      </c>
      <c r="L6" s="12"/>
      <c r="M6" s="12"/>
      <c r="N6" s="12"/>
      <c r="O6" s="12"/>
      <c r="P6" s="12"/>
      <c r="R6" s="12"/>
      <c r="S6" s="8"/>
    </row>
    <row r="7">
      <c r="A7" s="8">
        <f t="shared" si="1"/>
        <v>1.25</v>
      </c>
      <c r="B7" s="7">
        <v>20.0</v>
      </c>
      <c r="C7" s="9">
        <v>9.77</v>
      </c>
      <c r="D7" s="7" t="s">
        <v>23</v>
      </c>
      <c r="E7" s="9">
        <v>0.36</v>
      </c>
      <c r="F7" s="23">
        <v>3.68</v>
      </c>
      <c r="G7" s="15" t="s">
        <v>93</v>
      </c>
      <c r="H7" s="16"/>
      <c r="I7" s="8">
        <f t="shared" si="2"/>
        <v>0.9587831207</v>
      </c>
      <c r="J7" s="8">
        <f t="shared" si="3"/>
        <v>1.072447859</v>
      </c>
      <c r="K7" s="8">
        <f t="shared" si="4"/>
        <v>1.678694158</v>
      </c>
      <c r="L7" s="8">
        <f t="shared" ref="L7:L24" si="5">C7/C3</f>
        <v>5.309782609</v>
      </c>
      <c r="M7" s="12"/>
      <c r="N7" s="12"/>
      <c r="O7" s="12"/>
      <c r="P7" s="12"/>
      <c r="Q7" s="16"/>
      <c r="R7" s="8">
        <f t="shared" ref="R7:R24" si="6">C7/C3</f>
        <v>5.309782609</v>
      </c>
      <c r="S7" s="8"/>
    </row>
    <row r="8">
      <c r="A8" s="8">
        <f t="shared" si="1"/>
        <v>1.5</v>
      </c>
      <c r="B8" s="7">
        <v>20.0</v>
      </c>
      <c r="C8" s="13">
        <v>8.87</v>
      </c>
      <c r="D8" s="7" t="s">
        <v>23</v>
      </c>
      <c r="E8" s="9">
        <v>0.36</v>
      </c>
      <c r="F8" s="23">
        <v>4.08</v>
      </c>
      <c r="G8" s="15" t="s">
        <v>30</v>
      </c>
      <c r="H8" s="16"/>
      <c r="I8" s="8">
        <f t="shared" si="2"/>
        <v>0.9078812692</v>
      </c>
      <c r="J8" s="8">
        <f t="shared" si="3"/>
        <v>0.8704612365</v>
      </c>
      <c r="K8" s="8">
        <f t="shared" si="4"/>
        <v>0.9736553238</v>
      </c>
      <c r="L8" s="8">
        <f t="shared" si="5"/>
        <v>1.524054983</v>
      </c>
      <c r="M8" s="8">
        <f t="shared" ref="M8:M24" si="7">C8/C3</f>
        <v>4.820652174</v>
      </c>
      <c r="N8" s="12"/>
      <c r="O8" s="12"/>
      <c r="P8" s="12"/>
      <c r="Q8" s="16"/>
      <c r="R8" s="17">
        <f t="shared" si="6"/>
        <v>1.524054983</v>
      </c>
      <c r="S8" s="8"/>
    </row>
    <row r="9">
      <c r="A9" s="8">
        <f t="shared" si="1"/>
        <v>1.75</v>
      </c>
      <c r="B9" s="7">
        <v>20.0</v>
      </c>
      <c r="C9" s="9">
        <v>8.84</v>
      </c>
      <c r="D9" s="7" t="s">
        <v>23</v>
      </c>
      <c r="E9" s="9">
        <v>0.37</v>
      </c>
      <c r="F9" s="23">
        <v>4.18</v>
      </c>
      <c r="G9" s="15" t="s">
        <v>31</v>
      </c>
      <c r="H9" s="16"/>
      <c r="I9" s="8">
        <f t="shared" si="2"/>
        <v>0.9966178129</v>
      </c>
      <c r="J9" s="8">
        <f t="shared" si="3"/>
        <v>0.9048106448</v>
      </c>
      <c r="K9" s="8">
        <f t="shared" si="4"/>
        <v>0.8675171737</v>
      </c>
      <c r="L9" s="8">
        <f t="shared" si="5"/>
        <v>0.9703622393</v>
      </c>
      <c r="M9" s="8">
        <f t="shared" si="7"/>
        <v>1.518900344</v>
      </c>
      <c r="N9" s="8">
        <f t="shared" ref="N9:N24" si="8">C9/C3</f>
        <v>4.804347826</v>
      </c>
      <c r="O9" s="12"/>
      <c r="P9" s="12"/>
      <c r="Q9" s="16"/>
      <c r="R9" s="8">
        <f t="shared" si="6"/>
        <v>0.9703622393</v>
      </c>
      <c r="S9" s="8"/>
    </row>
    <row r="10">
      <c r="A10" s="8">
        <f t="shared" si="1"/>
        <v>2</v>
      </c>
      <c r="B10" s="7">
        <v>20.0</v>
      </c>
      <c r="C10" s="9">
        <v>10.15</v>
      </c>
      <c r="D10" s="7" t="s">
        <v>19</v>
      </c>
      <c r="E10" s="9">
        <v>0.41</v>
      </c>
      <c r="F10" s="23">
        <v>4.06</v>
      </c>
      <c r="G10" s="15" t="s">
        <v>94</v>
      </c>
      <c r="H10" s="16"/>
      <c r="I10" s="8">
        <f t="shared" si="2"/>
        <v>1.148190045</v>
      </c>
      <c r="J10" s="8">
        <f t="shared" si="3"/>
        <v>1.144306652</v>
      </c>
      <c r="K10" s="8">
        <f t="shared" si="4"/>
        <v>1.038894575</v>
      </c>
      <c r="L10" s="8">
        <f t="shared" si="5"/>
        <v>0.9960745829</v>
      </c>
      <c r="M10" s="8">
        <f t="shared" si="7"/>
        <v>1.114160263</v>
      </c>
      <c r="N10" s="8">
        <f t="shared" si="8"/>
        <v>1.743986254</v>
      </c>
      <c r="O10" s="8">
        <f t="shared" ref="O10:O24" si="9">C10/C3</f>
        <v>5.516304348</v>
      </c>
      <c r="P10" s="12"/>
      <c r="Q10" s="16"/>
      <c r="R10" s="8">
        <f t="shared" si="6"/>
        <v>0.9960745829</v>
      </c>
      <c r="S10" s="8"/>
    </row>
    <row r="11">
      <c r="A11" s="8">
        <f t="shared" si="1"/>
        <v>2.25</v>
      </c>
      <c r="B11" s="7">
        <v>20.0</v>
      </c>
      <c r="C11" s="9">
        <v>13.16</v>
      </c>
      <c r="D11" s="7" t="s">
        <v>35</v>
      </c>
      <c r="E11" s="9">
        <v>0.76</v>
      </c>
      <c r="F11" s="23">
        <v>5.74</v>
      </c>
      <c r="G11" s="15" t="s">
        <v>34</v>
      </c>
      <c r="H11" s="16"/>
      <c r="I11" s="8">
        <f t="shared" si="2"/>
        <v>1.296551724</v>
      </c>
      <c r="J11" s="8">
        <f t="shared" si="3"/>
        <v>1.488687783</v>
      </c>
      <c r="K11" s="8">
        <f t="shared" si="4"/>
        <v>1.483652762</v>
      </c>
      <c r="L11" s="8">
        <f t="shared" si="5"/>
        <v>1.346980553</v>
      </c>
      <c r="M11" s="8">
        <f t="shared" si="7"/>
        <v>1.291462218</v>
      </c>
      <c r="N11" s="8">
        <f t="shared" si="8"/>
        <v>1.444566411</v>
      </c>
      <c r="O11" s="8">
        <f t="shared" si="9"/>
        <v>2.261168385</v>
      </c>
      <c r="P11" s="8">
        <f t="shared" ref="P11:P24" si="10">C11/C3</f>
        <v>7.152173913</v>
      </c>
      <c r="Q11" s="16"/>
      <c r="R11" s="8">
        <f t="shared" si="6"/>
        <v>1.346980553</v>
      </c>
      <c r="S11" s="8">
        <f t="shared" ref="S11:S24" si="11">C11/C3</f>
        <v>7.152173913</v>
      </c>
    </row>
    <row r="12">
      <c r="A12" s="8">
        <f t="shared" si="1"/>
        <v>2.5</v>
      </c>
      <c r="B12" s="7">
        <v>20.0</v>
      </c>
      <c r="C12" s="13">
        <v>17.57</v>
      </c>
      <c r="D12" s="7" t="s">
        <v>43</v>
      </c>
      <c r="E12" s="9">
        <v>0.91</v>
      </c>
      <c r="F12" s="23">
        <v>5.15</v>
      </c>
      <c r="G12" s="15" t="s">
        <v>95</v>
      </c>
      <c r="H12" s="16"/>
      <c r="I12" s="8">
        <f t="shared" si="2"/>
        <v>1.335106383</v>
      </c>
      <c r="J12" s="8">
        <f t="shared" si="3"/>
        <v>1.731034483</v>
      </c>
      <c r="K12" s="8">
        <f t="shared" si="4"/>
        <v>1.987556561</v>
      </c>
      <c r="L12" s="8">
        <f t="shared" si="5"/>
        <v>1.980834273</v>
      </c>
      <c r="M12" s="8">
        <f t="shared" si="7"/>
        <v>1.798362334</v>
      </c>
      <c r="N12" s="8">
        <f t="shared" si="8"/>
        <v>1.72423945</v>
      </c>
      <c r="O12" s="8">
        <f t="shared" si="9"/>
        <v>1.928649835</v>
      </c>
      <c r="P12" s="8">
        <f t="shared" si="10"/>
        <v>3.018900344</v>
      </c>
      <c r="Q12" s="16"/>
      <c r="R12" s="17">
        <f t="shared" si="6"/>
        <v>1.980834273</v>
      </c>
      <c r="S12" s="17">
        <f t="shared" si="11"/>
        <v>3.018900344</v>
      </c>
    </row>
    <row r="13">
      <c r="A13" s="8">
        <f t="shared" si="1"/>
        <v>2.75</v>
      </c>
      <c r="B13" s="7">
        <v>20.0</v>
      </c>
      <c r="C13" s="9">
        <v>22.17</v>
      </c>
      <c r="D13" s="7" t="s">
        <v>96</v>
      </c>
      <c r="E13" s="9">
        <v>0.97</v>
      </c>
      <c r="F13" s="23">
        <v>4.37</v>
      </c>
      <c r="G13" s="15" t="s">
        <v>38</v>
      </c>
      <c r="H13" s="16"/>
      <c r="I13" s="8">
        <f t="shared" si="2"/>
        <v>1.261809903</v>
      </c>
      <c r="J13" s="8">
        <f t="shared" si="3"/>
        <v>1.684650456</v>
      </c>
      <c r="K13" s="8">
        <f t="shared" si="4"/>
        <v>2.184236453</v>
      </c>
      <c r="L13" s="8">
        <f t="shared" si="5"/>
        <v>2.507918552</v>
      </c>
      <c r="M13" s="8">
        <f t="shared" si="7"/>
        <v>2.499436302</v>
      </c>
      <c r="N13" s="8">
        <f t="shared" si="8"/>
        <v>2.269191402</v>
      </c>
      <c r="O13" s="8">
        <f t="shared" si="9"/>
        <v>2.175662414</v>
      </c>
      <c r="P13" s="8">
        <f t="shared" si="10"/>
        <v>2.433589462</v>
      </c>
      <c r="Q13" s="16"/>
      <c r="R13" s="8">
        <f t="shared" si="6"/>
        <v>2.507918552</v>
      </c>
      <c r="S13" s="8">
        <f t="shared" si="11"/>
        <v>2.433589462</v>
      </c>
    </row>
    <row r="14">
      <c r="A14" s="8">
        <f t="shared" si="1"/>
        <v>3</v>
      </c>
      <c r="B14" s="7">
        <v>20.0</v>
      </c>
      <c r="C14" s="9">
        <v>25.38</v>
      </c>
      <c r="D14" s="7" t="s">
        <v>35</v>
      </c>
      <c r="E14" s="9">
        <v>0.74</v>
      </c>
      <c r="F14" s="23">
        <v>2.93</v>
      </c>
      <c r="G14" s="15" t="s">
        <v>97</v>
      </c>
      <c r="H14" s="16"/>
      <c r="I14" s="8">
        <f t="shared" si="2"/>
        <v>1.144790257</v>
      </c>
      <c r="J14" s="8">
        <f t="shared" si="3"/>
        <v>1.444507684</v>
      </c>
      <c r="K14" s="8">
        <f t="shared" si="4"/>
        <v>1.928571429</v>
      </c>
      <c r="L14" s="8">
        <f t="shared" si="5"/>
        <v>2.500492611</v>
      </c>
      <c r="M14" s="8">
        <f t="shared" si="7"/>
        <v>2.871040724</v>
      </c>
      <c r="N14" s="8">
        <f t="shared" si="8"/>
        <v>2.861330327</v>
      </c>
      <c r="O14" s="8">
        <f t="shared" si="9"/>
        <v>2.597748209</v>
      </c>
      <c r="P14" s="8">
        <f t="shared" si="10"/>
        <v>2.490677134</v>
      </c>
      <c r="Q14" s="16"/>
      <c r="R14" s="8">
        <f t="shared" si="6"/>
        <v>2.500492611</v>
      </c>
      <c r="S14" s="8">
        <f t="shared" si="11"/>
        <v>2.490677134</v>
      </c>
    </row>
    <row r="15">
      <c r="A15" s="8">
        <f t="shared" si="1"/>
        <v>3.25</v>
      </c>
      <c r="B15" s="7">
        <v>20.0</v>
      </c>
      <c r="C15" s="9">
        <v>26.94</v>
      </c>
      <c r="D15" s="7" t="s">
        <v>98</v>
      </c>
      <c r="E15" s="9">
        <v>0.86</v>
      </c>
      <c r="F15" s="23">
        <v>3.19</v>
      </c>
      <c r="G15" s="15" t="s">
        <v>99</v>
      </c>
      <c r="H15" s="16"/>
      <c r="I15" s="8">
        <f t="shared" si="2"/>
        <v>1.061465721</v>
      </c>
      <c r="J15" s="8">
        <f t="shared" si="3"/>
        <v>1.215155616</v>
      </c>
      <c r="K15" s="8">
        <f t="shared" si="4"/>
        <v>1.53329539</v>
      </c>
      <c r="L15" s="8">
        <f t="shared" si="5"/>
        <v>2.047112462</v>
      </c>
      <c r="M15" s="8">
        <f t="shared" si="7"/>
        <v>2.654187192</v>
      </c>
      <c r="N15" s="8">
        <f t="shared" si="8"/>
        <v>3.047511312</v>
      </c>
      <c r="O15" s="8">
        <f t="shared" si="9"/>
        <v>3.037204059</v>
      </c>
      <c r="P15" s="8">
        <f t="shared" si="10"/>
        <v>2.757420676</v>
      </c>
      <c r="Q15" s="16"/>
      <c r="R15" s="8">
        <f t="shared" si="6"/>
        <v>2.047112462</v>
      </c>
      <c r="S15" s="8">
        <f t="shared" si="11"/>
        <v>2.757420676</v>
      </c>
    </row>
    <row r="16">
      <c r="A16" s="8">
        <f t="shared" si="1"/>
        <v>3.5</v>
      </c>
      <c r="B16" s="7">
        <v>20.0</v>
      </c>
      <c r="C16" s="13">
        <v>28.36</v>
      </c>
      <c r="D16" s="7" t="s">
        <v>100</v>
      </c>
      <c r="E16" s="9">
        <v>1.04</v>
      </c>
      <c r="F16" s="23">
        <v>3.67</v>
      </c>
      <c r="G16" s="15" t="s">
        <v>44</v>
      </c>
      <c r="H16" s="16"/>
      <c r="I16" s="8">
        <f t="shared" si="2"/>
        <v>1.052709725</v>
      </c>
      <c r="J16" s="8">
        <f t="shared" si="3"/>
        <v>1.117415288</v>
      </c>
      <c r="K16" s="8">
        <f t="shared" si="4"/>
        <v>1.279206134</v>
      </c>
      <c r="L16" s="8">
        <f t="shared" si="5"/>
        <v>1.614114969</v>
      </c>
      <c r="M16" s="8">
        <f t="shared" si="7"/>
        <v>2.155015198</v>
      </c>
      <c r="N16" s="8">
        <f t="shared" si="8"/>
        <v>2.79408867</v>
      </c>
      <c r="O16" s="8">
        <f t="shared" si="9"/>
        <v>3.208144796</v>
      </c>
      <c r="P16" s="8">
        <f t="shared" si="10"/>
        <v>3.19729425</v>
      </c>
      <c r="Q16" s="16"/>
      <c r="R16" s="17">
        <f t="shared" si="6"/>
        <v>1.614114969</v>
      </c>
      <c r="S16" s="17">
        <f t="shared" si="11"/>
        <v>3.19729425</v>
      </c>
    </row>
    <row r="17">
      <c r="A17" s="8">
        <f t="shared" si="1"/>
        <v>3.75</v>
      </c>
      <c r="B17" s="7">
        <v>20.0</v>
      </c>
      <c r="C17" s="9">
        <v>30.78</v>
      </c>
      <c r="D17" s="7" t="s">
        <v>101</v>
      </c>
      <c r="E17" s="9">
        <v>1.26</v>
      </c>
      <c r="F17" s="23">
        <v>4.09</v>
      </c>
      <c r="G17" s="15" t="s">
        <v>102</v>
      </c>
      <c r="H17" s="16"/>
      <c r="I17" s="8">
        <f t="shared" si="2"/>
        <v>1.085331453</v>
      </c>
      <c r="J17" s="8">
        <f t="shared" si="3"/>
        <v>1.142538976</v>
      </c>
      <c r="K17" s="8">
        <f t="shared" si="4"/>
        <v>1.212765957</v>
      </c>
      <c r="L17" s="8">
        <f t="shared" si="5"/>
        <v>1.388362652</v>
      </c>
      <c r="M17" s="8">
        <f t="shared" si="7"/>
        <v>1.751849744</v>
      </c>
      <c r="N17" s="8">
        <f t="shared" si="8"/>
        <v>2.338905775</v>
      </c>
      <c r="O17" s="8">
        <f t="shared" si="9"/>
        <v>3.032512315</v>
      </c>
      <c r="P17" s="8">
        <f t="shared" si="10"/>
        <v>3.481900452</v>
      </c>
      <c r="Q17" s="16"/>
      <c r="R17" s="8">
        <f t="shared" si="6"/>
        <v>1.388362652</v>
      </c>
      <c r="S17" s="8">
        <f t="shared" si="11"/>
        <v>3.481900452</v>
      </c>
    </row>
    <row r="18">
      <c r="A18" s="8">
        <f t="shared" si="1"/>
        <v>4</v>
      </c>
      <c r="B18" s="7">
        <v>20.0</v>
      </c>
      <c r="C18" s="9">
        <v>35.37</v>
      </c>
      <c r="D18" s="7" t="s">
        <v>103</v>
      </c>
      <c r="E18" s="9">
        <v>1.65</v>
      </c>
      <c r="F18" s="23">
        <v>4.66</v>
      </c>
      <c r="G18" s="15" t="s">
        <v>48</v>
      </c>
      <c r="H18" s="16"/>
      <c r="I18" s="8">
        <f t="shared" si="2"/>
        <v>1.149122807</v>
      </c>
      <c r="J18" s="8">
        <f t="shared" si="3"/>
        <v>1.247179126</v>
      </c>
      <c r="K18" s="8">
        <f t="shared" si="4"/>
        <v>1.312917595</v>
      </c>
      <c r="L18" s="8">
        <f t="shared" si="5"/>
        <v>1.393617021</v>
      </c>
      <c r="M18" s="8">
        <f t="shared" si="7"/>
        <v>1.595399188</v>
      </c>
      <c r="N18" s="8">
        <f t="shared" si="8"/>
        <v>2.013090495</v>
      </c>
      <c r="O18" s="8">
        <f t="shared" si="9"/>
        <v>2.68768997</v>
      </c>
      <c r="P18" s="8">
        <f t="shared" si="10"/>
        <v>3.484729064</v>
      </c>
      <c r="Q18" s="16"/>
      <c r="R18" s="8">
        <f t="shared" si="6"/>
        <v>1.393617021</v>
      </c>
      <c r="S18" s="8">
        <f t="shared" si="11"/>
        <v>3.484729064</v>
      </c>
    </row>
    <row r="19">
      <c r="A19" s="8">
        <f t="shared" si="1"/>
        <v>4.25</v>
      </c>
      <c r="B19" s="7">
        <v>20.0</v>
      </c>
      <c r="C19" s="9">
        <v>42.14</v>
      </c>
      <c r="D19" s="7" t="s">
        <v>104</v>
      </c>
      <c r="E19" s="9">
        <v>2.08</v>
      </c>
      <c r="F19" s="23">
        <v>4.94</v>
      </c>
      <c r="G19" s="15" t="s">
        <v>105</v>
      </c>
      <c r="H19" s="16"/>
      <c r="I19" s="8">
        <f t="shared" si="2"/>
        <v>1.191405146</v>
      </c>
      <c r="J19" s="8">
        <f t="shared" si="3"/>
        <v>1.369070825</v>
      </c>
      <c r="K19" s="8">
        <f t="shared" si="4"/>
        <v>1.485895628</v>
      </c>
      <c r="L19" s="8">
        <f t="shared" si="5"/>
        <v>1.564216778</v>
      </c>
      <c r="M19" s="8">
        <f t="shared" si="7"/>
        <v>1.66036249</v>
      </c>
      <c r="N19" s="8">
        <f t="shared" si="8"/>
        <v>1.900766802</v>
      </c>
      <c r="O19" s="8">
        <f t="shared" si="9"/>
        <v>2.398406375</v>
      </c>
      <c r="P19" s="8">
        <f t="shared" si="10"/>
        <v>3.20212766</v>
      </c>
      <c r="Q19" s="16"/>
      <c r="R19" s="8">
        <f t="shared" si="6"/>
        <v>1.564216778</v>
      </c>
      <c r="S19" s="8">
        <f t="shared" si="11"/>
        <v>3.20212766</v>
      </c>
    </row>
    <row r="20">
      <c r="A20" s="8">
        <f t="shared" si="1"/>
        <v>4.5</v>
      </c>
      <c r="B20" s="7">
        <v>20.0</v>
      </c>
      <c r="C20" s="13">
        <v>50.68</v>
      </c>
      <c r="D20" s="7" t="s">
        <v>106</v>
      </c>
      <c r="E20" s="9">
        <v>2.76</v>
      </c>
      <c r="F20" s="23">
        <v>5.44</v>
      </c>
      <c r="G20" s="15" t="s">
        <v>52</v>
      </c>
      <c r="H20" s="16"/>
      <c r="I20" s="8">
        <f t="shared" si="2"/>
        <v>1.202657807</v>
      </c>
      <c r="J20" s="8">
        <f t="shared" si="3"/>
        <v>1.4328527</v>
      </c>
      <c r="K20" s="8">
        <f t="shared" si="4"/>
        <v>1.646523717</v>
      </c>
      <c r="L20" s="8">
        <f t="shared" si="5"/>
        <v>1.787023977</v>
      </c>
      <c r="M20" s="8">
        <f t="shared" si="7"/>
        <v>1.88121752</v>
      </c>
      <c r="N20" s="8">
        <f t="shared" si="8"/>
        <v>1.996847912</v>
      </c>
      <c r="O20" s="8">
        <f t="shared" si="9"/>
        <v>2.285972034</v>
      </c>
      <c r="P20" s="8">
        <f t="shared" si="10"/>
        <v>2.884462151</v>
      </c>
      <c r="Q20" s="16"/>
      <c r="R20" s="17">
        <f t="shared" si="6"/>
        <v>1.787023977</v>
      </c>
      <c r="S20" s="17">
        <f t="shared" si="11"/>
        <v>2.884462151</v>
      </c>
    </row>
    <row r="21">
      <c r="A21" s="8">
        <f t="shared" si="1"/>
        <v>4.75</v>
      </c>
      <c r="B21" s="7">
        <v>20.0</v>
      </c>
      <c r="C21" s="9">
        <v>61.01</v>
      </c>
      <c r="D21" s="7" t="s">
        <v>107</v>
      </c>
      <c r="E21" s="9">
        <v>3.35</v>
      </c>
      <c r="F21" s="23">
        <v>5.49</v>
      </c>
      <c r="G21" s="15" t="s">
        <v>54</v>
      </c>
      <c r="H21" s="16"/>
      <c r="I21" s="8">
        <f t="shared" si="2"/>
        <v>1.20382794</v>
      </c>
      <c r="J21" s="8">
        <f t="shared" si="3"/>
        <v>1.447793071</v>
      </c>
      <c r="K21" s="8">
        <f t="shared" si="4"/>
        <v>1.724908114</v>
      </c>
      <c r="L21" s="8">
        <f t="shared" si="5"/>
        <v>1.982131254</v>
      </c>
      <c r="M21" s="8">
        <f t="shared" si="7"/>
        <v>2.151269394</v>
      </c>
      <c r="N21" s="8">
        <f t="shared" si="8"/>
        <v>2.264662212</v>
      </c>
      <c r="O21" s="8">
        <f t="shared" si="9"/>
        <v>2.403861308</v>
      </c>
      <c r="P21" s="8">
        <f t="shared" si="10"/>
        <v>2.751917005</v>
      </c>
      <c r="Q21" s="16"/>
      <c r="R21" s="8">
        <f t="shared" si="6"/>
        <v>1.982131254</v>
      </c>
      <c r="S21" s="8">
        <f t="shared" si="11"/>
        <v>2.751917005</v>
      </c>
    </row>
    <row r="22">
      <c r="A22" s="8">
        <f t="shared" si="1"/>
        <v>5</v>
      </c>
      <c r="B22" s="7">
        <v>20.0</v>
      </c>
      <c r="C22" s="9">
        <v>70.6</v>
      </c>
      <c r="D22" s="7" t="s">
        <v>108</v>
      </c>
      <c r="E22" s="9">
        <v>3.43</v>
      </c>
      <c r="F22" s="23">
        <v>4.86</v>
      </c>
      <c r="G22" s="15" t="s">
        <v>56</v>
      </c>
      <c r="H22" s="16"/>
      <c r="I22" s="8">
        <f t="shared" si="2"/>
        <v>1.157187346</v>
      </c>
      <c r="J22" s="8">
        <f t="shared" si="3"/>
        <v>1.393054459</v>
      </c>
      <c r="K22" s="8">
        <f t="shared" si="4"/>
        <v>1.675367822</v>
      </c>
      <c r="L22" s="8">
        <f t="shared" si="5"/>
        <v>1.996041843</v>
      </c>
      <c r="M22" s="8">
        <f t="shared" si="7"/>
        <v>2.293697206</v>
      </c>
      <c r="N22" s="8">
        <f t="shared" si="8"/>
        <v>2.489421721</v>
      </c>
      <c r="O22" s="8">
        <f t="shared" si="9"/>
        <v>2.620638456</v>
      </c>
      <c r="P22" s="8">
        <f t="shared" si="10"/>
        <v>2.781717888</v>
      </c>
      <c r="Q22" s="16"/>
      <c r="R22" s="8">
        <f t="shared" si="6"/>
        <v>1.996041843</v>
      </c>
      <c r="S22" s="8">
        <f t="shared" si="11"/>
        <v>2.781717888</v>
      </c>
    </row>
    <row r="23">
      <c r="A23" s="8">
        <f t="shared" si="1"/>
        <v>5.25</v>
      </c>
      <c r="B23" s="7">
        <v>20.0</v>
      </c>
      <c r="C23" s="9">
        <v>79.44</v>
      </c>
      <c r="D23" s="7" t="s">
        <v>109</v>
      </c>
      <c r="E23" s="9">
        <v>3.75</v>
      </c>
      <c r="F23" s="23">
        <v>4.72</v>
      </c>
      <c r="G23" s="15" t="s">
        <v>58</v>
      </c>
      <c r="H23" s="16"/>
      <c r="I23" s="8">
        <f t="shared" si="2"/>
        <v>1.125212465</v>
      </c>
      <c r="J23" s="8">
        <f t="shared" si="3"/>
        <v>1.302081626</v>
      </c>
      <c r="K23" s="8">
        <f t="shared" si="4"/>
        <v>1.567482242</v>
      </c>
      <c r="L23" s="8">
        <f t="shared" si="5"/>
        <v>1.885144756</v>
      </c>
      <c r="M23" s="8">
        <f t="shared" si="7"/>
        <v>2.245971162</v>
      </c>
      <c r="N23" s="8">
        <f t="shared" si="8"/>
        <v>2.580896686</v>
      </c>
      <c r="O23" s="8">
        <f t="shared" si="9"/>
        <v>2.80112835</v>
      </c>
      <c r="P23" s="8">
        <f t="shared" si="10"/>
        <v>2.948775056</v>
      </c>
      <c r="Q23" s="16"/>
      <c r="R23" s="8">
        <f t="shared" si="6"/>
        <v>1.885144756</v>
      </c>
      <c r="S23" s="8">
        <f t="shared" si="11"/>
        <v>2.948775056</v>
      </c>
    </row>
    <row r="24">
      <c r="A24" s="8">
        <f t="shared" si="1"/>
        <v>5.5</v>
      </c>
      <c r="B24" s="7">
        <v>10.0</v>
      </c>
      <c r="C24" s="13">
        <v>86.43</v>
      </c>
      <c r="D24" s="7" t="s">
        <v>110</v>
      </c>
      <c r="E24" s="9">
        <v>4.86</v>
      </c>
      <c r="F24" s="23">
        <v>5.63</v>
      </c>
      <c r="G24" s="15" t="s">
        <v>111</v>
      </c>
      <c r="H24" s="16"/>
      <c r="I24" s="8">
        <f t="shared" si="2"/>
        <v>1.087990937</v>
      </c>
      <c r="J24" s="8">
        <f t="shared" si="3"/>
        <v>1.224220963</v>
      </c>
      <c r="K24" s="8">
        <f t="shared" si="4"/>
        <v>1.416653008</v>
      </c>
      <c r="L24" s="8">
        <f t="shared" si="5"/>
        <v>1.705406472</v>
      </c>
      <c r="M24" s="8">
        <f t="shared" si="7"/>
        <v>2.051020408</v>
      </c>
      <c r="N24" s="8">
        <f t="shared" si="8"/>
        <v>2.443596268</v>
      </c>
      <c r="O24" s="8">
        <f t="shared" si="9"/>
        <v>2.807992203</v>
      </c>
      <c r="P24" s="8">
        <f t="shared" si="10"/>
        <v>3.047602257</v>
      </c>
      <c r="Q24" s="16"/>
      <c r="R24" s="17">
        <f t="shared" si="6"/>
        <v>1.705406472</v>
      </c>
      <c r="S24" s="17">
        <f t="shared" si="11"/>
        <v>3.047602257</v>
      </c>
    </row>
    <row r="25">
      <c r="I25" s="24" t="s">
        <v>61</v>
      </c>
      <c r="J25" s="24" t="s">
        <v>62</v>
      </c>
      <c r="K25" s="24" t="s">
        <v>63</v>
      </c>
      <c r="L25" s="24" t="s">
        <v>64</v>
      </c>
      <c r="M25" s="24" t="s">
        <v>65</v>
      </c>
      <c r="N25" s="24" t="s">
        <v>66</v>
      </c>
      <c r="O25" s="24" t="s">
        <v>67</v>
      </c>
      <c r="P25" s="24" t="s">
        <v>68</v>
      </c>
      <c r="Q25" s="25"/>
      <c r="R25" s="24" t="s">
        <v>64</v>
      </c>
      <c r="S25" s="18" t="s">
        <v>68</v>
      </c>
    </row>
    <row r="27">
      <c r="I27" s="1" t="s">
        <v>69</v>
      </c>
      <c r="J27" s="2"/>
      <c r="K27" s="2"/>
      <c r="L27" s="2"/>
      <c r="M27" s="2"/>
      <c r="N27" s="2"/>
      <c r="O27" s="2"/>
      <c r="P27" s="3"/>
    </row>
    <row r="28">
      <c r="F28" s="22" t="s">
        <v>70</v>
      </c>
      <c r="G28" s="3"/>
      <c r="I28" s="7" t="s">
        <v>71</v>
      </c>
      <c r="J28" s="7" t="s">
        <v>72</v>
      </c>
      <c r="K28" s="7" t="s">
        <v>73</v>
      </c>
      <c r="L28" s="7" t="s">
        <v>74</v>
      </c>
      <c r="M28" s="7" t="s">
        <v>75</v>
      </c>
      <c r="N28" s="7" t="s">
        <v>76</v>
      </c>
      <c r="O28" s="7" t="s">
        <v>77</v>
      </c>
      <c r="P28" s="7" t="s">
        <v>78</v>
      </c>
      <c r="R28" s="7" t="s">
        <v>74</v>
      </c>
      <c r="S28" s="7" t="s">
        <v>78</v>
      </c>
    </row>
    <row r="29">
      <c r="F29" s="7" t="s">
        <v>79</v>
      </c>
      <c r="G29" s="7">
        <v>1.18558</v>
      </c>
      <c r="I29" s="8">
        <f>G29^(PI()/4)</f>
        <v>1.143049835</v>
      </c>
      <c r="J29" s="8">
        <f>G29^(PI()/2)</f>
        <v>1.306562924</v>
      </c>
      <c r="K29" s="8">
        <f>G29^(PI()*3/4)</f>
        <v>1.493466534</v>
      </c>
      <c r="L29" s="8">
        <f>G29^(PI())</f>
        <v>1.707106675</v>
      </c>
      <c r="M29" s="8">
        <f>G29^(PI()*5/4)</f>
        <v>1.951308003</v>
      </c>
      <c r="N29" s="8">
        <f>G29^(PI()*6/4)</f>
        <v>2.23044229</v>
      </c>
      <c r="O29" s="8">
        <f>G29^(PI()*7/4)</f>
        <v>2.54950669</v>
      </c>
      <c r="P29" s="8">
        <f>G29^(PI()*8/4)</f>
        <v>2.9142132</v>
      </c>
      <c r="Q29" s="16"/>
      <c r="R29" s="8">
        <f>G29^(PI())</f>
        <v>1.707106675</v>
      </c>
      <c r="S29" s="8">
        <f>G29^(PI()*8/4)</f>
        <v>2.9142132</v>
      </c>
    </row>
    <row r="31">
      <c r="B31" s="4" t="s">
        <v>3</v>
      </c>
      <c r="C31" s="4" t="s">
        <v>80</v>
      </c>
    </row>
    <row r="32">
      <c r="B32" s="4" t="s">
        <v>81</v>
      </c>
      <c r="C32" s="4" t="s">
        <v>82</v>
      </c>
    </row>
    <row r="33">
      <c r="B33" s="4" t="s">
        <v>6</v>
      </c>
      <c r="C33" s="4" t="s">
        <v>83</v>
      </c>
    </row>
  </sheetData>
  <mergeCells count="5">
    <mergeCell ref="A1:G1"/>
    <mergeCell ref="I1:P1"/>
    <mergeCell ref="R1:S1"/>
    <mergeCell ref="I27:P27"/>
    <mergeCell ref="F28:G2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5.63"/>
    <col customWidth="1" min="4" max="4" width="14.25"/>
    <col customWidth="1" min="5" max="5" width="4.25"/>
    <col customWidth="1" min="6" max="6" width="8.63"/>
    <col customWidth="1" min="8" max="8" width="8.88"/>
    <col customWidth="1" min="9" max="9" width="9.63"/>
    <col customWidth="1" min="10" max="10" width="9.0"/>
    <col customWidth="1" min="11" max="11" width="9.13"/>
    <col customWidth="1" min="12" max="12" width="9.0"/>
    <col customWidth="1" min="13" max="15" width="9.13"/>
    <col customWidth="1" min="16" max="17" width="9.0"/>
    <col customWidth="1" min="18" max="18" width="15.25"/>
    <col customWidth="1" min="19" max="19" width="13.38"/>
  </cols>
  <sheetData>
    <row r="1">
      <c r="A1" s="1" t="s">
        <v>112</v>
      </c>
      <c r="B1" s="2"/>
      <c r="C1" s="2"/>
      <c r="D1" s="2"/>
      <c r="E1" s="2"/>
      <c r="F1" s="2"/>
      <c r="G1" s="3"/>
      <c r="I1" s="1" t="s">
        <v>1</v>
      </c>
      <c r="J1" s="2"/>
      <c r="K1" s="2"/>
      <c r="L1" s="2"/>
      <c r="M1" s="2"/>
      <c r="N1" s="2"/>
      <c r="O1" s="2"/>
      <c r="P1" s="3"/>
      <c r="Q1" s="4"/>
      <c r="R1" s="4"/>
    </row>
    <row r="2">
      <c r="A2" s="5" t="s">
        <v>2</v>
      </c>
      <c r="B2" s="5" t="s">
        <v>3</v>
      </c>
      <c r="C2" s="5" t="s">
        <v>4</v>
      </c>
      <c r="D2" s="6" t="s">
        <v>5</v>
      </c>
      <c r="E2" s="5" t="s">
        <v>6</v>
      </c>
      <c r="F2" s="5" t="s">
        <v>7</v>
      </c>
      <c r="G2" s="5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4"/>
      <c r="R2" s="7" t="s">
        <v>17</v>
      </c>
      <c r="S2" s="7" t="s">
        <v>18</v>
      </c>
    </row>
    <row r="3">
      <c r="A3" s="8">
        <f t="shared" ref="A3:A24" si="1">(ROW(A3)-2)*0.25</f>
        <v>0.25</v>
      </c>
      <c r="B3" s="7">
        <v>8.0</v>
      </c>
      <c r="C3" s="9">
        <v>1.68</v>
      </c>
      <c r="D3" s="7" t="s">
        <v>21</v>
      </c>
      <c r="E3" s="7">
        <v>0.26</v>
      </c>
      <c r="F3" s="10">
        <v>15.31</v>
      </c>
      <c r="G3" s="11" t="s">
        <v>113</v>
      </c>
      <c r="I3" s="12"/>
      <c r="J3" s="12"/>
      <c r="K3" s="12"/>
      <c r="L3" s="12"/>
      <c r="M3" s="12"/>
      <c r="N3" s="12"/>
      <c r="O3" s="12"/>
      <c r="P3" s="12"/>
      <c r="R3" s="12"/>
      <c r="S3" s="8"/>
    </row>
    <row r="4">
      <c r="A4" s="8">
        <f t="shared" si="1"/>
        <v>0.5</v>
      </c>
      <c r="B4" s="7">
        <v>8.0</v>
      </c>
      <c r="C4" s="13">
        <v>5.58</v>
      </c>
      <c r="D4" s="7" t="s">
        <v>114</v>
      </c>
      <c r="E4" s="9">
        <v>0.57</v>
      </c>
      <c r="F4" s="23">
        <v>10.22</v>
      </c>
      <c r="G4" s="15" t="s">
        <v>22</v>
      </c>
      <c r="H4" s="16"/>
      <c r="I4" s="8">
        <f t="shared" ref="I4:I24" si="2">C4/C3</f>
        <v>3.321428571</v>
      </c>
      <c r="J4" s="12"/>
      <c r="K4" s="12"/>
      <c r="L4" s="12"/>
      <c r="M4" s="12"/>
      <c r="N4" s="12"/>
      <c r="O4" s="12"/>
      <c r="P4" s="12"/>
      <c r="R4" s="12"/>
      <c r="S4" s="8"/>
    </row>
    <row r="5">
      <c r="A5" s="8">
        <f t="shared" si="1"/>
        <v>0.75</v>
      </c>
      <c r="B5" s="7">
        <v>8.0</v>
      </c>
      <c r="C5" s="9">
        <v>8.63</v>
      </c>
      <c r="D5" s="7" t="s">
        <v>115</v>
      </c>
      <c r="E5" s="9">
        <v>0.36</v>
      </c>
      <c r="F5" s="23">
        <v>4.13</v>
      </c>
      <c r="G5" s="15" t="s">
        <v>116</v>
      </c>
      <c r="H5" s="16"/>
      <c r="I5" s="8">
        <f t="shared" si="2"/>
        <v>1.546594982</v>
      </c>
      <c r="J5" s="8">
        <f t="shared" ref="J5:J24" si="3">C5/C3</f>
        <v>5.136904762</v>
      </c>
      <c r="K5" s="12"/>
      <c r="L5" s="12"/>
      <c r="M5" s="12"/>
      <c r="N5" s="12"/>
      <c r="O5" s="12"/>
      <c r="P5" s="12"/>
      <c r="R5" s="12"/>
      <c r="S5" s="8"/>
    </row>
    <row r="6">
      <c r="A6" s="8">
        <f t="shared" si="1"/>
        <v>1</v>
      </c>
      <c r="B6" s="7">
        <v>8.0</v>
      </c>
      <c r="C6" s="9">
        <v>10.11</v>
      </c>
      <c r="D6" s="7" t="s">
        <v>115</v>
      </c>
      <c r="E6" s="9">
        <v>0.36</v>
      </c>
      <c r="F6" s="23">
        <v>3.58</v>
      </c>
      <c r="G6" s="15" t="s">
        <v>117</v>
      </c>
      <c r="H6" s="16"/>
      <c r="I6" s="8">
        <f t="shared" si="2"/>
        <v>1.171494786</v>
      </c>
      <c r="J6" s="8">
        <f t="shared" si="3"/>
        <v>1.811827957</v>
      </c>
      <c r="K6" s="8">
        <f t="shared" ref="K6:K24" si="4">C6/C3</f>
        <v>6.017857143</v>
      </c>
      <c r="L6" s="12"/>
      <c r="M6" s="12"/>
      <c r="N6" s="12"/>
      <c r="O6" s="12"/>
      <c r="P6" s="12"/>
      <c r="R6" s="12"/>
      <c r="S6" s="8"/>
    </row>
    <row r="7">
      <c r="A7" s="8">
        <f t="shared" si="1"/>
        <v>1.25</v>
      </c>
      <c r="B7" s="7">
        <v>8.0</v>
      </c>
      <c r="C7" s="9">
        <v>9.74</v>
      </c>
      <c r="D7" s="7" t="s">
        <v>118</v>
      </c>
      <c r="E7" s="9">
        <v>0.38</v>
      </c>
      <c r="F7" s="23">
        <v>3.94</v>
      </c>
      <c r="G7" s="15" t="s">
        <v>119</v>
      </c>
      <c r="H7" s="16"/>
      <c r="I7" s="8">
        <f t="shared" si="2"/>
        <v>0.9634025717</v>
      </c>
      <c r="J7" s="8">
        <f t="shared" si="3"/>
        <v>1.128621089</v>
      </c>
      <c r="K7" s="8">
        <f t="shared" si="4"/>
        <v>1.745519713</v>
      </c>
      <c r="L7" s="8">
        <f t="shared" ref="L7:L24" si="5">C7/C3</f>
        <v>5.797619048</v>
      </c>
      <c r="M7" s="12"/>
      <c r="N7" s="12"/>
      <c r="O7" s="12"/>
      <c r="P7" s="12"/>
      <c r="Q7" s="16"/>
      <c r="R7" s="8">
        <f t="shared" ref="R7:R24" si="6">C7/C3</f>
        <v>5.797619048</v>
      </c>
      <c r="S7" s="8"/>
    </row>
    <row r="8">
      <c r="A8" s="8">
        <f t="shared" si="1"/>
        <v>1.5</v>
      </c>
      <c r="B8" s="7">
        <v>8.0</v>
      </c>
      <c r="C8" s="13">
        <v>8.83</v>
      </c>
      <c r="D8" s="7" t="s">
        <v>21</v>
      </c>
      <c r="E8" s="9">
        <v>0.27</v>
      </c>
      <c r="F8" s="23">
        <v>3.04</v>
      </c>
      <c r="G8" s="15" t="s">
        <v>120</v>
      </c>
      <c r="H8" s="16"/>
      <c r="I8" s="8">
        <f t="shared" si="2"/>
        <v>0.9065708419</v>
      </c>
      <c r="J8" s="8">
        <f t="shared" si="3"/>
        <v>0.8733926805</v>
      </c>
      <c r="K8" s="8">
        <f t="shared" si="4"/>
        <v>1.023174971</v>
      </c>
      <c r="L8" s="8">
        <f t="shared" si="5"/>
        <v>1.582437276</v>
      </c>
      <c r="M8" s="8">
        <f t="shared" ref="M8:M24" si="7">C8/C3</f>
        <v>5.255952381</v>
      </c>
      <c r="N8" s="12"/>
      <c r="O8" s="12"/>
      <c r="P8" s="12"/>
      <c r="Q8" s="16"/>
      <c r="R8" s="17">
        <f t="shared" si="6"/>
        <v>1.582437276</v>
      </c>
      <c r="S8" s="8"/>
    </row>
    <row r="9">
      <c r="A9" s="8">
        <f t="shared" si="1"/>
        <v>1.75</v>
      </c>
      <c r="B9" s="7">
        <v>8.0</v>
      </c>
      <c r="C9" s="9">
        <v>8.83</v>
      </c>
      <c r="D9" s="7" t="s">
        <v>121</v>
      </c>
      <c r="E9" s="9">
        <v>0.35</v>
      </c>
      <c r="F9" s="23">
        <v>3.92</v>
      </c>
      <c r="G9" s="15" t="s">
        <v>122</v>
      </c>
      <c r="H9" s="16"/>
      <c r="I9" s="8">
        <f t="shared" si="2"/>
        <v>1</v>
      </c>
      <c r="J9" s="8">
        <f t="shared" si="3"/>
        <v>0.9065708419</v>
      </c>
      <c r="K9" s="8">
        <f t="shared" si="4"/>
        <v>0.8733926805</v>
      </c>
      <c r="L9" s="8">
        <f t="shared" si="5"/>
        <v>1.023174971</v>
      </c>
      <c r="M9" s="8">
        <f t="shared" si="7"/>
        <v>1.582437276</v>
      </c>
      <c r="N9" s="8">
        <f t="shared" ref="N9:N24" si="8">C9/C3</f>
        <v>5.255952381</v>
      </c>
      <c r="O9" s="12"/>
      <c r="P9" s="12"/>
      <c r="Q9" s="16"/>
      <c r="R9" s="8">
        <f t="shared" si="6"/>
        <v>1.023174971</v>
      </c>
      <c r="S9" s="8"/>
    </row>
    <row r="10">
      <c r="A10" s="8">
        <f t="shared" si="1"/>
        <v>2</v>
      </c>
      <c r="B10" s="7">
        <v>8.0</v>
      </c>
      <c r="C10" s="9">
        <v>9.98</v>
      </c>
      <c r="D10" s="7" t="s">
        <v>98</v>
      </c>
      <c r="E10" s="9">
        <v>0.48</v>
      </c>
      <c r="F10" s="23">
        <v>4.83</v>
      </c>
      <c r="G10" s="15" t="s">
        <v>123</v>
      </c>
      <c r="H10" s="16"/>
      <c r="I10" s="8">
        <f t="shared" si="2"/>
        <v>1.130237826</v>
      </c>
      <c r="J10" s="8">
        <f t="shared" si="3"/>
        <v>1.130237826</v>
      </c>
      <c r="K10" s="8">
        <f t="shared" si="4"/>
        <v>1.024640657</v>
      </c>
      <c r="L10" s="8">
        <f t="shared" si="5"/>
        <v>0.9871414441</v>
      </c>
      <c r="M10" s="8">
        <f t="shared" si="7"/>
        <v>1.156431054</v>
      </c>
      <c r="N10" s="8">
        <f t="shared" si="8"/>
        <v>1.788530466</v>
      </c>
      <c r="O10" s="8">
        <f t="shared" ref="O10:O24" si="9">C10/C3</f>
        <v>5.94047619</v>
      </c>
      <c r="P10" s="12"/>
      <c r="Q10" s="16"/>
      <c r="R10" s="8">
        <f t="shared" si="6"/>
        <v>0.9871414441</v>
      </c>
      <c r="S10" s="8"/>
    </row>
    <row r="11">
      <c r="A11" s="8">
        <f t="shared" si="1"/>
        <v>2.25</v>
      </c>
      <c r="B11" s="7">
        <v>8.0</v>
      </c>
      <c r="C11" s="9">
        <v>12.66</v>
      </c>
      <c r="D11" s="7" t="s">
        <v>124</v>
      </c>
      <c r="E11" s="9">
        <v>0.47</v>
      </c>
      <c r="F11" s="23">
        <v>3.72</v>
      </c>
      <c r="G11" s="15" t="s">
        <v>125</v>
      </c>
      <c r="H11" s="16"/>
      <c r="I11" s="8">
        <f t="shared" si="2"/>
        <v>1.268537074</v>
      </c>
      <c r="J11" s="8">
        <f t="shared" si="3"/>
        <v>1.433748584</v>
      </c>
      <c r="K11" s="8">
        <f t="shared" si="4"/>
        <v>1.433748584</v>
      </c>
      <c r="L11" s="8">
        <f t="shared" si="5"/>
        <v>1.299794661</v>
      </c>
      <c r="M11" s="8">
        <f t="shared" si="7"/>
        <v>1.252225519</v>
      </c>
      <c r="N11" s="8">
        <f t="shared" si="8"/>
        <v>1.466975666</v>
      </c>
      <c r="O11" s="8">
        <f t="shared" si="9"/>
        <v>2.268817204</v>
      </c>
      <c r="P11" s="8">
        <f t="shared" ref="P11:P24" si="10">C11/C3</f>
        <v>7.535714286</v>
      </c>
      <c r="Q11" s="16"/>
      <c r="R11" s="8">
        <f t="shared" si="6"/>
        <v>1.299794661</v>
      </c>
      <c r="S11" s="8">
        <f t="shared" ref="S11:S24" si="11">C11/C3</f>
        <v>7.535714286</v>
      </c>
    </row>
    <row r="12">
      <c r="A12" s="8">
        <f t="shared" si="1"/>
        <v>2.5</v>
      </c>
      <c r="B12" s="7">
        <v>8.0</v>
      </c>
      <c r="C12" s="13">
        <v>16.9</v>
      </c>
      <c r="D12" s="7" t="s">
        <v>126</v>
      </c>
      <c r="E12" s="9">
        <v>0.69</v>
      </c>
      <c r="F12" s="23">
        <v>4.06</v>
      </c>
      <c r="G12" s="15" t="s">
        <v>127</v>
      </c>
      <c r="H12" s="16"/>
      <c r="I12" s="8">
        <f t="shared" si="2"/>
        <v>1.334913112</v>
      </c>
      <c r="J12" s="8">
        <f t="shared" si="3"/>
        <v>1.693386774</v>
      </c>
      <c r="K12" s="8">
        <f t="shared" si="4"/>
        <v>1.913929785</v>
      </c>
      <c r="L12" s="8">
        <f t="shared" si="5"/>
        <v>1.913929785</v>
      </c>
      <c r="M12" s="8">
        <f t="shared" si="7"/>
        <v>1.735112936</v>
      </c>
      <c r="N12" s="8">
        <f t="shared" si="8"/>
        <v>1.671612265</v>
      </c>
      <c r="O12" s="8">
        <f t="shared" si="9"/>
        <v>1.958285052</v>
      </c>
      <c r="P12" s="8">
        <f t="shared" si="10"/>
        <v>3.028673835</v>
      </c>
      <c r="Q12" s="16"/>
      <c r="R12" s="17">
        <f t="shared" si="6"/>
        <v>1.913929785</v>
      </c>
      <c r="S12" s="17">
        <f t="shared" si="11"/>
        <v>3.028673835</v>
      </c>
    </row>
    <row r="13">
      <c r="A13" s="8">
        <f t="shared" si="1"/>
        <v>2.75</v>
      </c>
      <c r="B13" s="7">
        <v>8.0</v>
      </c>
      <c r="C13" s="9">
        <v>21.56</v>
      </c>
      <c r="D13" s="7" t="s">
        <v>128</v>
      </c>
      <c r="E13" s="9">
        <v>0.79</v>
      </c>
      <c r="F13" s="23">
        <v>3.65</v>
      </c>
      <c r="G13" s="15" t="s">
        <v>129</v>
      </c>
      <c r="H13" s="16"/>
      <c r="I13" s="8">
        <f t="shared" si="2"/>
        <v>1.275739645</v>
      </c>
      <c r="J13" s="8">
        <f t="shared" si="3"/>
        <v>1.70300158</v>
      </c>
      <c r="K13" s="8">
        <f t="shared" si="4"/>
        <v>2.160320641</v>
      </c>
      <c r="L13" s="8">
        <f t="shared" si="5"/>
        <v>2.441676104</v>
      </c>
      <c r="M13" s="8">
        <f t="shared" si="7"/>
        <v>2.441676104</v>
      </c>
      <c r="N13" s="8">
        <f t="shared" si="8"/>
        <v>2.213552361</v>
      </c>
      <c r="O13" s="8">
        <f t="shared" si="9"/>
        <v>2.132542038</v>
      </c>
      <c r="P13" s="8">
        <f t="shared" si="10"/>
        <v>2.498261877</v>
      </c>
      <c r="Q13" s="16"/>
      <c r="R13" s="8">
        <f t="shared" si="6"/>
        <v>2.441676104</v>
      </c>
      <c r="S13" s="8">
        <f t="shared" si="11"/>
        <v>2.498261877</v>
      </c>
    </row>
    <row r="14">
      <c r="A14" s="8">
        <f t="shared" si="1"/>
        <v>3</v>
      </c>
      <c r="B14" s="7">
        <v>8.0</v>
      </c>
      <c r="C14" s="9">
        <v>24.96</v>
      </c>
      <c r="D14" s="7" t="s">
        <v>130</v>
      </c>
      <c r="E14" s="9">
        <v>0.85</v>
      </c>
      <c r="F14" s="23">
        <v>3.42</v>
      </c>
      <c r="G14" s="15" t="s">
        <v>131</v>
      </c>
      <c r="H14" s="16"/>
      <c r="I14" s="8">
        <f t="shared" si="2"/>
        <v>1.157699443</v>
      </c>
      <c r="J14" s="8">
        <f t="shared" si="3"/>
        <v>1.476923077</v>
      </c>
      <c r="K14" s="8">
        <f t="shared" si="4"/>
        <v>1.971563981</v>
      </c>
      <c r="L14" s="8">
        <f t="shared" si="5"/>
        <v>2.501002004</v>
      </c>
      <c r="M14" s="8">
        <f t="shared" si="7"/>
        <v>2.826727067</v>
      </c>
      <c r="N14" s="8">
        <f t="shared" si="8"/>
        <v>2.826727067</v>
      </c>
      <c r="O14" s="8">
        <f t="shared" si="9"/>
        <v>2.562628337</v>
      </c>
      <c r="P14" s="8">
        <f t="shared" si="10"/>
        <v>2.46884273</v>
      </c>
      <c r="Q14" s="16"/>
      <c r="R14" s="8">
        <f t="shared" si="6"/>
        <v>2.501002004</v>
      </c>
      <c r="S14" s="8">
        <f t="shared" si="11"/>
        <v>2.46884273</v>
      </c>
    </row>
    <row r="15">
      <c r="A15" s="8">
        <f t="shared" si="1"/>
        <v>3.25</v>
      </c>
      <c r="B15" s="7">
        <v>8.0</v>
      </c>
      <c r="C15" s="9">
        <v>26.64</v>
      </c>
      <c r="D15" s="7" t="s">
        <v>132</v>
      </c>
      <c r="E15" s="9">
        <v>0.91</v>
      </c>
      <c r="F15" s="23">
        <v>3.42</v>
      </c>
      <c r="G15" s="15" t="s">
        <v>133</v>
      </c>
      <c r="H15" s="16"/>
      <c r="I15" s="8">
        <f t="shared" si="2"/>
        <v>1.067307692</v>
      </c>
      <c r="J15" s="8">
        <f t="shared" si="3"/>
        <v>1.235621521</v>
      </c>
      <c r="K15" s="8">
        <f t="shared" si="4"/>
        <v>1.576331361</v>
      </c>
      <c r="L15" s="8">
        <f t="shared" si="5"/>
        <v>2.104265403</v>
      </c>
      <c r="M15" s="8">
        <f t="shared" si="7"/>
        <v>2.669338677</v>
      </c>
      <c r="N15" s="8">
        <f t="shared" si="8"/>
        <v>3.016987542</v>
      </c>
      <c r="O15" s="8">
        <f t="shared" si="9"/>
        <v>3.016987542</v>
      </c>
      <c r="P15" s="8">
        <f t="shared" si="10"/>
        <v>2.735112936</v>
      </c>
      <c r="Q15" s="16"/>
      <c r="R15" s="8">
        <f t="shared" si="6"/>
        <v>2.104265403</v>
      </c>
      <c r="S15" s="8">
        <f t="shared" si="11"/>
        <v>2.735112936</v>
      </c>
    </row>
    <row r="16">
      <c r="A16" s="8">
        <f t="shared" si="1"/>
        <v>3.5</v>
      </c>
      <c r="B16" s="7">
        <v>8.0</v>
      </c>
      <c r="C16" s="13">
        <v>28.09</v>
      </c>
      <c r="D16" s="7" t="s">
        <v>134</v>
      </c>
      <c r="E16" s="9">
        <v>1.13</v>
      </c>
      <c r="F16" s="23">
        <v>4.03</v>
      </c>
      <c r="G16" s="15" t="s">
        <v>135</v>
      </c>
      <c r="H16" s="16"/>
      <c r="I16" s="8">
        <f t="shared" si="2"/>
        <v>1.054429429</v>
      </c>
      <c r="J16" s="8">
        <f t="shared" si="3"/>
        <v>1.125400641</v>
      </c>
      <c r="K16" s="8">
        <f t="shared" si="4"/>
        <v>1.302875696</v>
      </c>
      <c r="L16" s="8">
        <f t="shared" si="5"/>
        <v>1.662130178</v>
      </c>
      <c r="M16" s="8">
        <f t="shared" si="7"/>
        <v>2.218799368</v>
      </c>
      <c r="N16" s="8">
        <f t="shared" si="8"/>
        <v>2.814629259</v>
      </c>
      <c r="O16" s="8">
        <f t="shared" si="9"/>
        <v>3.181200453</v>
      </c>
      <c r="P16" s="8">
        <f t="shared" si="10"/>
        <v>3.181200453</v>
      </c>
      <c r="Q16" s="16"/>
      <c r="R16" s="17">
        <f t="shared" si="6"/>
        <v>1.662130178</v>
      </c>
      <c r="S16" s="17">
        <f t="shared" si="11"/>
        <v>3.181200453</v>
      </c>
    </row>
    <row r="17">
      <c r="A17" s="8">
        <f t="shared" si="1"/>
        <v>3.75</v>
      </c>
      <c r="B17" s="7">
        <v>8.0</v>
      </c>
      <c r="C17" s="9">
        <v>30.33</v>
      </c>
      <c r="D17" s="7" t="s">
        <v>136</v>
      </c>
      <c r="E17" s="9">
        <v>1.27</v>
      </c>
      <c r="F17" s="23">
        <v>4.19</v>
      </c>
      <c r="G17" s="15" t="s">
        <v>137</v>
      </c>
      <c r="H17" s="16"/>
      <c r="I17" s="8">
        <f t="shared" si="2"/>
        <v>1.079743681</v>
      </c>
      <c r="J17" s="8">
        <f t="shared" si="3"/>
        <v>1.138513514</v>
      </c>
      <c r="K17" s="8">
        <f t="shared" si="4"/>
        <v>1.215144231</v>
      </c>
      <c r="L17" s="8">
        <f t="shared" si="5"/>
        <v>1.4067718</v>
      </c>
      <c r="M17" s="8">
        <f t="shared" si="7"/>
        <v>1.794674556</v>
      </c>
      <c r="N17" s="8">
        <f t="shared" si="8"/>
        <v>2.395734597</v>
      </c>
      <c r="O17" s="8">
        <f t="shared" si="9"/>
        <v>3.039078156</v>
      </c>
      <c r="P17" s="8">
        <f t="shared" si="10"/>
        <v>3.434881087</v>
      </c>
      <c r="Q17" s="16"/>
      <c r="R17" s="8">
        <f t="shared" si="6"/>
        <v>1.4067718</v>
      </c>
      <c r="S17" s="8">
        <f t="shared" si="11"/>
        <v>3.434881087</v>
      </c>
    </row>
    <row r="18">
      <c r="A18" s="8">
        <f t="shared" si="1"/>
        <v>4</v>
      </c>
      <c r="B18" s="7">
        <v>8.0</v>
      </c>
      <c r="C18" s="9">
        <v>34.49</v>
      </c>
      <c r="D18" s="7" t="s">
        <v>138</v>
      </c>
      <c r="E18" s="9">
        <v>1.49</v>
      </c>
      <c r="F18" s="23">
        <v>4.32</v>
      </c>
      <c r="G18" s="15" t="s">
        <v>139</v>
      </c>
      <c r="H18" s="16"/>
      <c r="I18" s="8">
        <f t="shared" si="2"/>
        <v>1.137157929</v>
      </c>
      <c r="J18" s="8">
        <f t="shared" si="3"/>
        <v>1.227839089</v>
      </c>
      <c r="K18" s="8">
        <f t="shared" si="4"/>
        <v>1.29466967</v>
      </c>
      <c r="L18" s="8">
        <f t="shared" si="5"/>
        <v>1.381810897</v>
      </c>
      <c r="M18" s="8">
        <f t="shared" si="7"/>
        <v>1.599721707</v>
      </c>
      <c r="N18" s="8">
        <f t="shared" si="8"/>
        <v>2.040828402</v>
      </c>
      <c r="O18" s="8">
        <f t="shared" si="9"/>
        <v>2.724328594</v>
      </c>
      <c r="P18" s="8">
        <f t="shared" si="10"/>
        <v>3.455911824</v>
      </c>
      <c r="Q18" s="16"/>
      <c r="R18" s="8">
        <f t="shared" si="6"/>
        <v>1.381810897</v>
      </c>
      <c r="S18" s="8">
        <f t="shared" si="11"/>
        <v>3.455911824</v>
      </c>
    </row>
    <row r="19">
      <c r="A19" s="8">
        <f t="shared" si="1"/>
        <v>4.25</v>
      </c>
      <c r="B19" s="7">
        <v>8.0</v>
      </c>
      <c r="C19" s="9">
        <v>40.75</v>
      </c>
      <c r="D19" s="7" t="s">
        <v>140</v>
      </c>
      <c r="E19" s="9">
        <v>1.65</v>
      </c>
      <c r="F19" s="23">
        <v>4.02</v>
      </c>
      <c r="G19" s="15" t="s">
        <v>141</v>
      </c>
      <c r="H19" s="16"/>
      <c r="I19" s="8">
        <f t="shared" si="2"/>
        <v>1.181501885</v>
      </c>
      <c r="J19" s="8">
        <f t="shared" si="3"/>
        <v>1.343554237</v>
      </c>
      <c r="K19" s="8">
        <f t="shared" si="4"/>
        <v>1.450694197</v>
      </c>
      <c r="L19" s="8">
        <f t="shared" si="5"/>
        <v>1.529654655</v>
      </c>
      <c r="M19" s="8">
        <f t="shared" si="7"/>
        <v>1.632612179</v>
      </c>
      <c r="N19" s="8">
        <f t="shared" si="8"/>
        <v>1.890074212</v>
      </c>
      <c r="O19" s="8">
        <f t="shared" si="9"/>
        <v>2.411242604</v>
      </c>
      <c r="P19" s="8">
        <f t="shared" si="10"/>
        <v>3.218799368</v>
      </c>
      <c r="Q19" s="16"/>
      <c r="R19" s="8">
        <f t="shared" si="6"/>
        <v>1.529654655</v>
      </c>
      <c r="S19" s="8">
        <f t="shared" si="11"/>
        <v>3.218799368</v>
      </c>
    </row>
    <row r="20">
      <c r="A20" s="8">
        <f t="shared" si="1"/>
        <v>4.5</v>
      </c>
      <c r="B20" s="7">
        <v>8.0</v>
      </c>
      <c r="C20" s="13">
        <v>49.16</v>
      </c>
      <c r="D20" s="7" t="s">
        <v>142</v>
      </c>
      <c r="E20" s="9">
        <v>2.18</v>
      </c>
      <c r="F20" s="23">
        <v>4.43</v>
      </c>
      <c r="G20" s="15" t="s">
        <v>143</v>
      </c>
      <c r="H20" s="16"/>
      <c r="I20" s="8">
        <f t="shared" si="2"/>
        <v>1.206380368</v>
      </c>
      <c r="J20" s="8">
        <f t="shared" si="3"/>
        <v>1.425340678</v>
      </c>
      <c r="K20" s="8">
        <f t="shared" si="4"/>
        <v>1.620837455</v>
      </c>
      <c r="L20" s="8">
        <f t="shared" si="5"/>
        <v>1.750089</v>
      </c>
      <c r="M20" s="8">
        <f t="shared" si="7"/>
        <v>1.845345345</v>
      </c>
      <c r="N20" s="8">
        <f t="shared" si="8"/>
        <v>1.969551282</v>
      </c>
      <c r="O20" s="8">
        <f t="shared" si="9"/>
        <v>2.280148423</v>
      </c>
      <c r="P20" s="8">
        <f t="shared" si="10"/>
        <v>2.90887574</v>
      </c>
      <c r="Q20" s="16"/>
      <c r="R20" s="17">
        <f t="shared" si="6"/>
        <v>1.750089</v>
      </c>
      <c r="S20" s="17">
        <f t="shared" si="11"/>
        <v>2.90887574</v>
      </c>
    </row>
    <row r="21">
      <c r="A21" s="8">
        <f t="shared" si="1"/>
        <v>4.75</v>
      </c>
      <c r="B21" s="7">
        <v>8.0</v>
      </c>
      <c r="C21" s="9">
        <v>59.28</v>
      </c>
      <c r="D21" s="7" t="s">
        <v>144</v>
      </c>
      <c r="E21" s="9">
        <v>2.41</v>
      </c>
      <c r="F21" s="23">
        <v>4.06</v>
      </c>
      <c r="G21" s="15" t="s">
        <v>145</v>
      </c>
      <c r="H21" s="16"/>
      <c r="I21" s="8">
        <f t="shared" si="2"/>
        <v>1.205858421</v>
      </c>
      <c r="J21" s="8">
        <f t="shared" si="3"/>
        <v>1.454723926</v>
      </c>
      <c r="K21" s="8">
        <f t="shared" si="4"/>
        <v>1.718759061</v>
      </c>
      <c r="L21" s="8">
        <f t="shared" si="5"/>
        <v>1.954500495</v>
      </c>
      <c r="M21" s="8">
        <f t="shared" si="7"/>
        <v>2.110359559</v>
      </c>
      <c r="N21" s="8">
        <f t="shared" si="8"/>
        <v>2.225225225</v>
      </c>
      <c r="O21" s="8">
        <f t="shared" si="9"/>
        <v>2.375</v>
      </c>
      <c r="P21" s="8">
        <f t="shared" si="10"/>
        <v>2.749536178</v>
      </c>
      <c r="Q21" s="16"/>
      <c r="R21" s="8">
        <f t="shared" si="6"/>
        <v>1.954500495</v>
      </c>
      <c r="S21" s="8">
        <f t="shared" si="11"/>
        <v>2.749536178</v>
      </c>
    </row>
    <row r="22">
      <c r="A22" s="8">
        <f t="shared" si="1"/>
        <v>5</v>
      </c>
      <c r="B22" s="7">
        <v>8.0</v>
      </c>
      <c r="C22" s="9">
        <v>68.75</v>
      </c>
      <c r="D22" s="7" t="s">
        <v>146</v>
      </c>
      <c r="E22" s="9">
        <v>2.79</v>
      </c>
      <c r="F22" s="23">
        <v>4.06</v>
      </c>
      <c r="G22" s="15" t="s">
        <v>147</v>
      </c>
      <c r="H22" s="16"/>
      <c r="I22" s="8">
        <f t="shared" si="2"/>
        <v>1.159750337</v>
      </c>
      <c r="J22" s="8">
        <f t="shared" si="3"/>
        <v>1.398494711</v>
      </c>
      <c r="K22" s="8">
        <f t="shared" si="4"/>
        <v>1.687116564</v>
      </c>
      <c r="L22" s="8">
        <f t="shared" si="5"/>
        <v>1.9933314</v>
      </c>
      <c r="M22" s="8">
        <f t="shared" si="7"/>
        <v>2.266732608</v>
      </c>
      <c r="N22" s="8">
        <f t="shared" si="8"/>
        <v>2.44749021</v>
      </c>
      <c r="O22" s="8">
        <f t="shared" si="9"/>
        <v>2.580705706</v>
      </c>
      <c r="P22" s="8">
        <f t="shared" si="10"/>
        <v>2.754407051</v>
      </c>
      <c r="Q22" s="16"/>
      <c r="R22" s="8">
        <f t="shared" si="6"/>
        <v>1.9933314</v>
      </c>
      <c r="S22" s="8">
        <f t="shared" si="11"/>
        <v>2.754407051</v>
      </c>
    </row>
    <row r="23">
      <c r="A23" s="8">
        <f t="shared" si="1"/>
        <v>5.25</v>
      </c>
      <c r="B23" s="7">
        <v>6.0</v>
      </c>
      <c r="C23" s="9">
        <v>77.2</v>
      </c>
      <c r="D23" s="7" t="s">
        <v>148</v>
      </c>
      <c r="E23" s="9">
        <v>3.34</v>
      </c>
      <c r="F23" s="23">
        <v>4.33</v>
      </c>
      <c r="G23" s="15" t="s">
        <v>149</v>
      </c>
      <c r="H23" s="16"/>
      <c r="I23" s="8">
        <f t="shared" si="2"/>
        <v>1.122909091</v>
      </c>
      <c r="J23" s="8">
        <f t="shared" si="3"/>
        <v>1.302294197</v>
      </c>
      <c r="K23" s="8">
        <f t="shared" si="4"/>
        <v>1.570382425</v>
      </c>
      <c r="L23" s="8">
        <f t="shared" si="5"/>
        <v>1.894478528</v>
      </c>
      <c r="M23" s="8">
        <f t="shared" si="7"/>
        <v>2.238329951</v>
      </c>
      <c r="N23" s="8">
        <f t="shared" si="8"/>
        <v>2.545334652</v>
      </c>
      <c r="O23" s="8">
        <f t="shared" si="9"/>
        <v>2.748309007</v>
      </c>
      <c r="P23" s="8">
        <f t="shared" si="10"/>
        <v>2.897897898</v>
      </c>
      <c r="Q23" s="16"/>
      <c r="R23" s="8">
        <f t="shared" si="6"/>
        <v>1.894478528</v>
      </c>
      <c r="S23" s="8">
        <f t="shared" si="11"/>
        <v>2.897897898</v>
      </c>
    </row>
    <row r="24">
      <c r="A24" s="8">
        <f t="shared" si="1"/>
        <v>5.5</v>
      </c>
      <c r="B24" s="7">
        <v>4.0</v>
      </c>
      <c r="C24" s="13">
        <v>84.0</v>
      </c>
      <c r="D24" s="7" t="s">
        <v>150</v>
      </c>
      <c r="E24" s="9">
        <v>2.71</v>
      </c>
      <c r="F24" s="23">
        <v>3.23</v>
      </c>
      <c r="G24" s="15" t="s">
        <v>60</v>
      </c>
      <c r="H24" s="16"/>
      <c r="I24" s="8">
        <f t="shared" si="2"/>
        <v>1.088082902</v>
      </c>
      <c r="J24" s="8">
        <f t="shared" si="3"/>
        <v>1.221818182</v>
      </c>
      <c r="K24" s="8">
        <f t="shared" si="4"/>
        <v>1.417004049</v>
      </c>
      <c r="L24" s="8">
        <f t="shared" si="5"/>
        <v>1.708706265</v>
      </c>
      <c r="M24" s="8">
        <f t="shared" si="7"/>
        <v>2.061349693</v>
      </c>
      <c r="N24" s="8">
        <f t="shared" si="8"/>
        <v>2.435488547</v>
      </c>
      <c r="O24" s="8">
        <f t="shared" si="9"/>
        <v>2.769535114</v>
      </c>
      <c r="P24" s="8">
        <f t="shared" si="10"/>
        <v>2.990388038</v>
      </c>
      <c r="Q24" s="16"/>
      <c r="R24" s="17">
        <f t="shared" si="6"/>
        <v>1.708706265</v>
      </c>
      <c r="S24" s="17">
        <f t="shared" si="11"/>
        <v>2.990388038</v>
      </c>
    </row>
    <row r="25">
      <c r="I25" s="24" t="s">
        <v>61</v>
      </c>
      <c r="J25" s="24" t="s">
        <v>62</v>
      </c>
      <c r="K25" s="24" t="s">
        <v>63</v>
      </c>
      <c r="L25" s="24" t="s">
        <v>64</v>
      </c>
      <c r="M25" s="24" t="s">
        <v>65</v>
      </c>
      <c r="N25" s="24" t="s">
        <v>66</v>
      </c>
      <c r="O25" s="24" t="s">
        <v>67</v>
      </c>
      <c r="P25" s="24" t="s">
        <v>68</v>
      </c>
      <c r="Q25" s="25"/>
      <c r="R25" s="24" t="s">
        <v>64</v>
      </c>
      <c r="S25" s="18" t="s">
        <v>68</v>
      </c>
    </row>
    <row r="27">
      <c r="I27" s="1" t="s">
        <v>69</v>
      </c>
      <c r="J27" s="2"/>
      <c r="K27" s="2"/>
      <c r="L27" s="2"/>
      <c r="M27" s="2"/>
      <c r="N27" s="2"/>
      <c r="O27" s="2"/>
      <c r="P27" s="3"/>
    </row>
    <row r="28">
      <c r="F28" s="22" t="s">
        <v>70</v>
      </c>
      <c r="G28" s="3"/>
      <c r="I28" s="7" t="s">
        <v>71</v>
      </c>
      <c r="J28" s="7" t="s">
        <v>72</v>
      </c>
      <c r="K28" s="7" t="s">
        <v>73</v>
      </c>
      <c r="L28" s="7" t="s">
        <v>74</v>
      </c>
      <c r="M28" s="7" t="s">
        <v>75</v>
      </c>
      <c r="N28" s="7" t="s">
        <v>76</v>
      </c>
      <c r="O28" s="7" t="s">
        <v>77</v>
      </c>
      <c r="P28" s="7" t="s">
        <v>78</v>
      </c>
      <c r="R28" s="7" t="s">
        <v>74</v>
      </c>
      <c r="S28" s="7" t="s">
        <v>78</v>
      </c>
    </row>
    <row r="29">
      <c r="F29" s="7" t="s">
        <v>79</v>
      </c>
      <c r="G29" s="7">
        <v>1.18558</v>
      </c>
      <c r="I29" s="8">
        <f>G29^(PI()/4)</f>
        <v>1.143049835</v>
      </c>
      <c r="J29" s="8">
        <f>G29^(PI()/2)</f>
        <v>1.306562924</v>
      </c>
      <c r="K29" s="8">
        <f>G29^(PI()*3/4)</f>
        <v>1.493466534</v>
      </c>
      <c r="L29" s="8">
        <f>G29^(PI())</f>
        <v>1.707106675</v>
      </c>
      <c r="M29" s="8">
        <f>G29^(PI()*5/4)</f>
        <v>1.951308003</v>
      </c>
      <c r="N29" s="8">
        <f>G29^(PI()*6/4)</f>
        <v>2.23044229</v>
      </c>
      <c r="O29" s="8">
        <f>G29^(PI()*7/4)</f>
        <v>2.54950669</v>
      </c>
      <c r="P29" s="8">
        <f>G29^(PI()*8/4)</f>
        <v>2.9142132</v>
      </c>
      <c r="Q29" s="16"/>
      <c r="R29" s="8">
        <f>G29^(PI())</f>
        <v>1.707106675</v>
      </c>
      <c r="S29" s="8">
        <f>G29^(PI()*8/4)</f>
        <v>2.9142132</v>
      </c>
    </row>
    <row r="31">
      <c r="B31" s="4" t="s">
        <v>3</v>
      </c>
      <c r="C31" s="4" t="s">
        <v>80</v>
      </c>
    </row>
    <row r="32">
      <c r="B32" s="4" t="s">
        <v>81</v>
      </c>
      <c r="C32" s="4" t="s">
        <v>82</v>
      </c>
    </row>
    <row r="33">
      <c r="B33" s="4" t="s">
        <v>6</v>
      </c>
      <c r="C33" s="4" t="s">
        <v>83</v>
      </c>
    </row>
  </sheetData>
  <mergeCells count="5">
    <mergeCell ref="A1:G1"/>
    <mergeCell ref="I1:P1"/>
    <mergeCell ref="R1:S1"/>
    <mergeCell ref="I27:P27"/>
    <mergeCell ref="F28:G2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0"/>
    <col customWidth="1" min="2" max="2" width="11.25"/>
    <col customWidth="1" min="3" max="3" width="14.75"/>
    <col customWidth="1" min="4" max="4" width="10.38"/>
    <col customWidth="1" min="5" max="5" width="9.25"/>
    <col customWidth="1" min="6" max="6" width="9.0"/>
    <col customWidth="1" min="7" max="7" width="9.13"/>
    <col customWidth="1" min="8" max="8" width="9.0"/>
    <col customWidth="1" min="9" max="11" width="9.13"/>
    <col customWidth="1" min="12" max="12" width="9.0"/>
    <col customWidth="1" min="14" max="14" width="15.38"/>
    <col customWidth="1" min="15" max="15" width="13.5"/>
  </cols>
  <sheetData>
    <row r="1">
      <c r="A1" s="1" t="s">
        <v>151</v>
      </c>
      <c r="B1" s="2"/>
      <c r="C1" s="2"/>
      <c r="E1" s="1" t="s">
        <v>1</v>
      </c>
      <c r="F1" s="2"/>
      <c r="G1" s="2"/>
      <c r="H1" s="2"/>
      <c r="I1" s="2"/>
      <c r="J1" s="2"/>
      <c r="K1" s="2"/>
      <c r="L1" s="3"/>
      <c r="M1" s="4"/>
      <c r="N1" s="4"/>
    </row>
    <row r="2">
      <c r="A2" s="5" t="s">
        <v>2</v>
      </c>
      <c r="B2" s="5" t="s">
        <v>3</v>
      </c>
      <c r="C2" s="5" t="s">
        <v>4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4"/>
      <c r="N2" s="7" t="s">
        <v>17</v>
      </c>
      <c r="O2" s="7" t="s">
        <v>18</v>
      </c>
    </row>
    <row r="3">
      <c r="A3" s="8">
        <f t="shared" ref="A3:A24" si="1">(ROW(A3)-2)*0.25</f>
        <v>0.25</v>
      </c>
      <c r="B3" s="7">
        <v>28.0</v>
      </c>
      <c r="C3" s="9">
        <v>4.03</v>
      </c>
      <c r="E3" s="12"/>
      <c r="F3" s="12"/>
      <c r="G3" s="12"/>
      <c r="H3" s="12"/>
      <c r="I3" s="12"/>
      <c r="J3" s="12"/>
      <c r="K3" s="12"/>
      <c r="L3" s="12"/>
      <c r="N3" s="12"/>
      <c r="O3" s="8"/>
    </row>
    <row r="4">
      <c r="A4" s="8">
        <f t="shared" si="1"/>
        <v>0.5</v>
      </c>
      <c r="B4" s="7">
        <v>28.0</v>
      </c>
      <c r="C4" s="13">
        <v>5.11</v>
      </c>
      <c r="D4" s="16"/>
      <c r="E4" s="8">
        <f t="shared" ref="E4:E24" si="2">C4/C3</f>
        <v>1.267990074</v>
      </c>
      <c r="F4" s="12"/>
      <c r="G4" s="12"/>
      <c r="H4" s="12"/>
      <c r="I4" s="12"/>
      <c r="J4" s="12"/>
      <c r="K4" s="12"/>
      <c r="L4" s="12"/>
      <c r="N4" s="12"/>
      <c r="O4" s="8"/>
    </row>
    <row r="5">
      <c r="A5" s="8">
        <f t="shared" si="1"/>
        <v>0.75</v>
      </c>
      <c r="B5" s="7">
        <v>28.0</v>
      </c>
      <c r="C5" s="9">
        <v>5.98</v>
      </c>
      <c r="D5" s="16"/>
      <c r="E5" s="8">
        <f t="shared" si="2"/>
        <v>1.170254403</v>
      </c>
      <c r="F5" s="8">
        <f t="shared" ref="F5:F24" si="3">C5/C3</f>
        <v>1.483870968</v>
      </c>
      <c r="G5" s="12"/>
      <c r="H5" s="12"/>
      <c r="I5" s="12"/>
      <c r="J5" s="12"/>
      <c r="K5" s="12"/>
      <c r="L5" s="12"/>
      <c r="N5" s="12"/>
      <c r="O5" s="8"/>
    </row>
    <row r="6">
      <c r="A6" s="8">
        <f t="shared" si="1"/>
        <v>1</v>
      </c>
      <c r="B6" s="7">
        <v>28.0</v>
      </c>
      <c r="C6" s="9">
        <v>7.35</v>
      </c>
      <c r="D6" s="16"/>
      <c r="E6" s="8">
        <f t="shared" si="2"/>
        <v>1.22909699</v>
      </c>
      <c r="F6" s="8">
        <f t="shared" si="3"/>
        <v>1.438356164</v>
      </c>
      <c r="G6" s="8">
        <f t="shared" ref="G6:G24" si="4">C6/C3</f>
        <v>1.82382134</v>
      </c>
      <c r="H6" s="12"/>
      <c r="I6" s="12"/>
      <c r="J6" s="12"/>
      <c r="K6" s="12"/>
      <c r="L6" s="12"/>
      <c r="N6" s="12"/>
      <c r="O6" s="8"/>
    </row>
    <row r="7">
      <c r="A7" s="8">
        <f t="shared" si="1"/>
        <v>1.25</v>
      </c>
      <c r="B7" s="7">
        <v>28.0</v>
      </c>
      <c r="C7" s="9">
        <v>9.09</v>
      </c>
      <c r="D7" s="16"/>
      <c r="E7" s="8">
        <f t="shared" si="2"/>
        <v>1.236734694</v>
      </c>
      <c r="F7" s="8">
        <f t="shared" si="3"/>
        <v>1.52006689</v>
      </c>
      <c r="G7" s="8">
        <f t="shared" si="4"/>
        <v>1.778864971</v>
      </c>
      <c r="H7" s="8">
        <f t="shared" ref="H7:H24" si="5">C7/C3</f>
        <v>2.255583127</v>
      </c>
      <c r="I7" s="12"/>
      <c r="J7" s="12"/>
      <c r="K7" s="12"/>
      <c r="L7" s="12"/>
      <c r="M7" s="16"/>
      <c r="N7" s="8">
        <f t="shared" ref="N7:N24" si="6">C7/C3</f>
        <v>2.255583127</v>
      </c>
      <c r="O7" s="8"/>
    </row>
    <row r="8">
      <c r="A8" s="8">
        <f t="shared" si="1"/>
        <v>1.5</v>
      </c>
      <c r="B8" s="7">
        <v>28.0</v>
      </c>
      <c r="C8" s="13">
        <v>10.45</v>
      </c>
      <c r="D8" s="16"/>
      <c r="E8" s="8">
        <f t="shared" si="2"/>
        <v>1.149614961</v>
      </c>
      <c r="F8" s="8">
        <f t="shared" si="3"/>
        <v>1.421768707</v>
      </c>
      <c r="G8" s="8">
        <f t="shared" si="4"/>
        <v>1.747491639</v>
      </c>
      <c r="H8" s="8">
        <f t="shared" si="5"/>
        <v>2.045009785</v>
      </c>
      <c r="I8" s="8">
        <f t="shared" ref="I8:I24" si="7">C8/C3</f>
        <v>2.593052109</v>
      </c>
      <c r="J8" s="12"/>
      <c r="K8" s="12"/>
      <c r="L8" s="12"/>
      <c r="M8" s="16"/>
      <c r="N8" s="17">
        <f t="shared" si="6"/>
        <v>2.045009785</v>
      </c>
      <c r="O8" s="8"/>
    </row>
    <row r="9">
      <c r="A9" s="8">
        <f t="shared" si="1"/>
        <v>1.75</v>
      </c>
      <c r="B9" s="7">
        <v>28.0</v>
      </c>
      <c r="C9" s="9">
        <v>11.66</v>
      </c>
      <c r="D9" s="16"/>
      <c r="E9" s="8">
        <f t="shared" si="2"/>
        <v>1.115789474</v>
      </c>
      <c r="F9" s="8">
        <f t="shared" si="3"/>
        <v>1.282728273</v>
      </c>
      <c r="G9" s="8">
        <f t="shared" si="4"/>
        <v>1.586394558</v>
      </c>
      <c r="H9" s="8">
        <f t="shared" si="5"/>
        <v>1.949832776</v>
      </c>
      <c r="I9" s="8">
        <f t="shared" si="7"/>
        <v>2.281800391</v>
      </c>
      <c r="J9" s="8">
        <f t="shared" ref="J9:J24" si="8">C9/C3</f>
        <v>2.893300248</v>
      </c>
      <c r="K9" s="12"/>
      <c r="L9" s="12"/>
      <c r="M9" s="16"/>
      <c r="N9" s="8">
        <f t="shared" si="6"/>
        <v>1.949832776</v>
      </c>
      <c r="O9" s="8"/>
    </row>
    <row r="10">
      <c r="A10" s="8">
        <f t="shared" si="1"/>
        <v>2</v>
      </c>
      <c r="B10" s="7">
        <v>28.0</v>
      </c>
      <c r="C10" s="9">
        <v>12.78</v>
      </c>
      <c r="D10" s="16"/>
      <c r="E10" s="8">
        <f t="shared" si="2"/>
        <v>1.096054889</v>
      </c>
      <c r="F10" s="8">
        <f t="shared" si="3"/>
        <v>1.222966507</v>
      </c>
      <c r="G10" s="8">
        <f t="shared" si="4"/>
        <v>1.405940594</v>
      </c>
      <c r="H10" s="8">
        <f t="shared" si="5"/>
        <v>1.73877551</v>
      </c>
      <c r="I10" s="8">
        <f t="shared" si="7"/>
        <v>2.137123746</v>
      </c>
      <c r="J10" s="8">
        <f t="shared" si="8"/>
        <v>2.500978474</v>
      </c>
      <c r="K10" s="8">
        <f t="shared" ref="K10:K24" si="9">C10/C3</f>
        <v>3.171215881</v>
      </c>
      <c r="L10" s="12"/>
      <c r="M10" s="16"/>
      <c r="N10" s="8">
        <f t="shared" si="6"/>
        <v>1.73877551</v>
      </c>
      <c r="O10" s="8"/>
    </row>
    <row r="11">
      <c r="A11" s="8">
        <f t="shared" si="1"/>
        <v>2.25</v>
      </c>
      <c r="B11" s="7">
        <v>28.0</v>
      </c>
      <c r="C11" s="9">
        <v>14.11</v>
      </c>
      <c r="D11" s="16"/>
      <c r="E11" s="8">
        <f t="shared" si="2"/>
        <v>1.104068858</v>
      </c>
      <c r="F11" s="8">
        <f t="shared" si="3"/>
        <v>1.210120069</v>
      </c>
      <c r="G11" s="8">
        <f t="shared" si="4"/>
        <v>1.350239234</v>
      </c>
      <c r="H11" s="8">
        <f t="shared" si="5"/>
        <v>1.552255226</v>
      </c>
      <c r="I11" s="8">
        <f t="shared" si="7"/>
        <v>1.919727891</v>
      </c>
      <c r="J11" s="8">
        <f t="shared" si="8"/>
        <v>2.359531773</v>
      </c>
      <c r="K11" s="8">
        <f t="shared" si="9"/>
        <v>2.761252446</v>
      </c>
      <c r="L11" s="8">
        <f t="shared" ref="L11:L24" si="10">C11/C3</f>
        <v>3.501240695</v>
      </c>
      <c r="M11" s="16"/>
      <c r="N11" s="8">
        <f t="shared" si="6"/>
        <v>1.552255226</v>
      </c>
      <c r="O11" s="8">
        <f t="shared" ref="O11:O24" si="11">C11/C3</f>
        <v>3.501240695</v>
      </c>
    </row>
    <row r="12">
      <c r="A12" s="8">
        <f t="shared" si="1"/>
        <v>2.5</v>
      </c>
      <c r="B12" s="7">
        <v>28.0</v>
      </c>
      <c r="C12" s="13">
        <v>15.97</v>
      </c>
      <c r="D12" s="16"/>
      <c r="E12" s="8">
        <f t="shared" si="2"/>
        <v>1.131821403</v>
      </c>
      <c r="F12" s="8">
        <f t="shared" si="3"/>
        <v>1.249608764</v>
      </c>
      <c r="G12" s="8">
        <f t="shared" si="4"/>
        <v>1.369639794</v>
      </c>
      <c r="H12" s="8">
        <f t="shared" si="5"/>
        <v>1.528229665</v>
      </c>
      <c r="I12" s="8">
        <f t="shared" si="7"/>
        <v>1.756875688</v>
      </c>
      <c r="J12" s="8">
        <f t="shared" si="8"/>
        <v>2.172789116</v>
      </c>
      <c r="K12" s="8">
        <f t="shared" si="9"/>
        <v>2.670568562</v>
      </c>
      <c r="L12" s="8">
        <f t="shared" si="10"/>
        <v>3.125244618</v>
      </c>
      <c r="M12" s="16"/>
      <c r="N12" s="17">
        <f t="shared" si="6"/>
        <v>1.528229665</v>
      </c>
      <c r="O12" s="17">
        <f t="shared" si="11"/>
        <v>3.125244618</v>
      </c>
    </row>
    <row r="13">
      <c r="A13" s="8">
        <f t="shared" si="1"/>
        <v>2.75</v>
      </c>
      <c r="B13" s="7">
        <v>28.0</v>
      </c>
      <c r="C13" s="9">
        <v>18.74</v>
      </c>
      <c r="D13" s="16"/>
      <c r="E13" s="8">
        <f t="shared" si="2"/>
        <v>1.173450219</v>
      </c>
      <c r="F13" s="8">
        <f t="shared" si="3"/>
        <v>1.328136074</v>
      </c>
      <c r="G13" s="8">
        <f t="shared" si="4"/>
        <v>1.466353678</v>
      </c>
      <c r="H13" s="8">
        <f t="shared" si="5"/>
        <v>1.607204117</v>
      </c>
      <c r="I13" s="8">
        <f t="shared" si="7"/>
        <v>1.793301435</v>
      </c>
      <c r="J13" s="8">
        <f t="shared" si="8"/>
        <v>2.061606161</v>
      </c>
      <c r="K13" s="8">
        <f t="shared" si="9"/>
        <v>2.549659864</v>
      </c>
      <c r="L13" s="8">
        <f t="shared" si="10"/>
        <v>3.133779264</v>
      </c>
      <c r="M13" s="16"/>
      <c r="N13" s="8">
        <f t="shared" si="6"/>
        <v>1.607204117</v>
      </c>
      <c r="O13" s="8">
        <f t="shared" si="11"/>
        <v>3.133779264</v>
      </c>
    </row>
    <row r="14">
      <c r="A14" s="8">
        <f t="shared" si="1"/>
        <v>3</v>
      </c>
      <c r="B14" s="7">
        <v>28.0</v>
      </c>
      <c r="C14" s="9">
        <v>22.11</v>
      </c>
      <c r="D14" s="16"/>
      <c r="E14" s="8">
        <f t="shared" si="2"/>
        <v>1.179829242</v>
      </c>
      <c r="F14" s="8">
        <f t="shared" si="3"/>
        <v>1.384470883</v>
      </c>
      <c r="G14" s="8">
        <f t="shared" si="4"/>
        <v>1.566973777</v>
      </c>
      <c r="H14" s="8">
        <f t="shared" si="5"/>
        <v>1.730046948</v>
      </c>
      <c r="I14" s="8">
        <f t="shared" si="7"/>
        <v>1.896226415</v>
      </c>
      <c r="J14" s="8">
        <f t="shared" si="8"/>
        <v>2.115789474</v>
      </c>
      <c r="K14" s="8">
        <f t="shared" si="9"/>
        <v>2.432343234</v>
      </c>
      <c r="L14" s="8">
        <f t="shared" si="10"/>
        <v>3.008163265</v>
      </c>
      <c r="M14" s="16"/>
      <c r="N14" s="8">
        <f t="shared" si="6"/>
        <v>1.730046948</v>
      </c>
      <c r="O14" s="8">
        <f t="shared" si="11"/>
        <v>3.008163265</v>
      </c>
    </row>
    <row r="15">
      <c r="A15" s="8">
        <f t="shared" si="1"/>
        <v>3.25</v>
      </c>
      <c r="B15" s="7">
        <v>28.0</v>
      </c>
      <c r="C15" s="9">
        <v>25.58</v>
      </c>
      <c r="D15" s="16"/>
      <c r="E15" s="8">
        <f t="shared" si="2"/>
        <v>1.15694256</v>
      </c>
      <c r="F15" s="8">
        <f t="shared" si="3"/>
        <v>1.364994664</v>
      </c>
      <c r="G15" s="8">
        <f t="shared" si="4"/>
        <v>1.601753287</v>
      </c>
      <c r="H15" s="8">
        <f t="shared" si="5"/>
        <v>1.812898653</v>
      </c>
      <c r="I15" s="8">
        <f t="shared" si="7"/>
        <v>2.001564945</v>
      </c>
      <c r="J15" s="8">
        <f t="shared" si="8"/>
        <v>2.193825043</v>
      </c>
      <c r="K15" s="8">
        <f t="shared" si="9"/>
        <v>2.44784689</v>
      </c>
      <c r="L15" s="8">
        <f t="shared" si="10"/>
        <v>2.814081408</v>
      </c>
      <c r="M15" s="16"/>
      <c r="N15" s="8">
        <f t="shared" si="6"/>
        <v>1.812898653</v>
      </c>
      <c r="O15" s="8">
        <f t="shared" si="11"/>
        <v>2.814081408</v>
      </c>
    </row>
    <row r="16">
      <c r="A16" s="8">
        <f t="shared" si="1"/>
        <v>3.5</v>
      </c>
      <c r="B16" s="7">
        <v>28.0</v>
      </c>
      <c r="C16" s="13">
        <v>29.31</v>
      </c>
      <c r="D16" s="16"/>
      <c r="E16" s="8">
        <f t="shared" si="2"/>
        <v>1.145817045</v>
      </c>
      <c r="F16" s="8">
        <f t="shared" si="3"/>
        <v>1.325644505</v>
      </c>
      <c r="G16" s="8">
        <f t="shared" si="4"/>
        <v>1.564034152</v>
      </c>
      <c r="H16" s="8">
        <f t="shared" si="5"/>
        <v>1.835316218</v>
      </c>
      <c r="I16" s="8">
        <f t="shared" si="7"/>
        <v>2.077250177</v>
      </c>
      <c r="J16" s="8">
        <f t="shared" si="8"/>
        <v>2.29342723</v>
      </c>
      <c r="K16" s="8">
        <f t="shared" si="9"/>
        <v>2.513722127</v>
      </c>
      <c r="L16" s="8">
        <f t="shared" si="10"/>
        <v>2.804784689</v>
      </c>
      <c r="M16" s="16"/>
      <c r="N16" s="17">
        <f t="shared" si="6"/>
        <v>1.835316218</v>
      </c>
      <c r="O16" s="17">
        <f t="shared" si="11"/>
        <v>2.804784689</v>
      </c>
    </row>
    <row r="17">
      <c r="A17" s="8">
        <f t="shared" si="1"/>
        <v>3.75</v>
      </c>
      <c r="B17" s="7">
        <v>28.0</v>
      </c>
      <c r="C17" s="9">
        <v>33.09</v>
      </c>
      <c r="D17" s="16"/>
      <c r="E17" s="8">
        <f t="shared" si="2"/>
        <v>1.128966223</v>
      </c>
      <c r="F17" s="8">
        <f t="shared" si="3"/>
        <v>1.293588741</v>
      </c>
      <c r="G17" s="8">
        <f t="shared" si="4"/>
        <v>1.49660787</v>
      </c>
      <c r="H17" s="8">
        <f t="shared" si="5"/>
        <v>1.765741729</v>
      </c>
      <c r="I17" s="8">
        <f t="shared" si="7"/>
        <v>2.072010019</v>
      </c>
      <c r="J17" s="8">
        <f t="shared" si="8"/>
        <v>2.345145287</v>
      </c>
      <c r="K17" s="8">
        <f t="shared" si="9"/>
        <v>2.589201878</v>
      </c>
      <c r="L17" s="8">
        <f t="shared" si="10"/>
        <v>2.837907376</v>
      </c>
      <c r="M17" s="16"/>
      <c r="N17" s="8">
        <f t="shared" si="6"/>
        <v>1.765741729</v>
      </c>
      <c r="O17" s="8">
        <f t="shared" si="11"/>
        <v>2.837907376</v>
      </c>
    </row>
    <row r="18">
      <c r="A18" s="8">
        <f t="shared" si="1"/>
        <v>4</v>
      </c>
      <c r="B18" s="7">
        <v>28.0</v>
      </c>
      <c r="C18" s="9">
        <v>37.34</v>
      </c>
      <c r="D18" s="16"/>
      <c r="E18" s="8">
        <f t="shared" si="2"/>
        <v>1.128437594</v>
      </c>
      <c r="F18" s="8">
        <f t="shared" si="3"/>
        <v>1.273967929</v>
      </c>
      <c r="G18" s="8">
        <f t="shared" si="4"/>
        <v>1.459734167</v>
      </c>
      <c r="H18" s="8">
        <f t="shared" si="5"/>
        <v>1.688828584</v>
      </c>
      <c r="I18" s="8">
        <f t="shared" si="7"/>
        <v>1.992529349</v>
      </c>
      <c r="J18" s="8">
        <f t="shared" si="8"/>
        <v>2.338134001</v>
      </c>
      <c r="K18" s="8">
        <f t="shared" si="9"/>
        <v>2.646350106</v>
      </c>
      <c r="L18" s="8">
        <f t="shared" si="10"/>
        <v>2.921752739</v>
      </c>
      <c r="M18" s="16"/>
      <c r="N18" s="8">
        <f t="shared" si="6"/>
        <v>1.688828584</v>
      </c>
      <c r="O18" s="8">
        <f t="shared" si="11"/>
        <v>2.921752739</v>
      </c>
    </row>
    <row r="19">
      <c r="A19" s="8">
        <f t="shared" si="1"/>
        <v>4.25</v>
      </c>
      <c r="B19" s="7">
        <v>28.0</v>
      </c>
      <c r="C19" s="9">
        <v>42.16</v>
      </c>
      <c r="D19" s="16"/>
      <c r="E19" s="8">
        <f t="shared" si="2"/>
        <v>1.129084092</v>
      </c>
      <c r="F19" s="8">
        <f t="shared" si="3"/>
        <v>1.274100937</v>
      </c>
      <c r="G19" s="8">
        <f t="shared" si="4"/>
        <v>1.438416923</v>
      </c>
      <c r="H19" s="8">
        <f t="shared" si="5"/>
        <v>1.648162627</v>
      </c>
      <c r="I19" s="8">
        <f t="shared" si="7"/>
        <v>1.906829489</v>
      </c>
      <c r="J19" s="8">
        <f t="shared" si="8"/>
        <v>2.249733191</v>
      </c>
      <c r="K19" s="8">
        <f t="shared" si="9"/>
        <v>2.639949906</v>
      </c>
      <c r="L19" s="8">
        <f t="shared" si="10"/>
        <v>2.987951807</v>
      </c>
      <c r="M19" s="16"/>
      <c r="N19" s="8">
        <f t="shared" si="6"/>
        <v>1.648162627</v>
      </c>
      <c r="O19" s="8">
        <f t="shared" si="11"/>
        <v>2.987951807</v>
      </c>
    </row>
    <row r="20">
      <c r="A20" s="8">
        <f t="shared" si="1"/>
        <v>4.5</v>
      </c>
      <c r="B20" s="7">
        <v>28.0</v>
      </c>
      <c r="C20" s="13">
        <v>48.14</v>
      </c>
      <c r="D20" s="16"/>
      <c r="E20" s="8">
        <f t="shared" si="2"/>
        <v>1.141840607</v>
      </c>
      <c r="F20" s="8">
        <f t="shared" si="3"/>
        <v>1.289234065</v>
      </c>
      <c r="G20" s="8">
        <f t="shared" si="4"/>
        <v>1.454820187</v>
      </c>
      <c r="H20" s="8">
        <f t="shared" si="5"/>
        <v>1.642442852</v>
      </c>
      <c r="I20" s="8">
        <f t="shared" si="7"/>
        <v>1.881939015</v>
      </c>
      <c r="J20" s="8">
        <f t="shared" si="8"/>
        <v>2.177295341</v>
      </c>
      <c r="K20" s="8">
        <f t="shared" si="9"/>
        <v>2.568836713</v>
      </c>
      <c r="L20" s="8">
        <f t="shared" si="10"/>
        <v>3.014402004</v>
      </c>
      <c r="M20" s="16"/>
      <c r="N20" s="17">
        <f t="shared" si="6"/>
        <v>1.642442852</v>
      </c>
      <c r="O20" s="17">
        <f t="shared" si="11"/>
        <v>3.014402004</v>
      </c>
    </row>
    <row r="21">
      <c r="A21" s="8">
        <f t="shared" si="1"/>
        <v>4.75</v>
      </c>
      <c r="B21" s="7">
        <v>28.0</v>
      </c>
      <c r="C21" s="9">
        <v>56.6</v>
      </c>
      <c r="D21" s="16"/>
      <c r="E21" s="8">
        <f t="shared" si="2"/>
        <v>1.175737432</v>
      </c>
      <c r="F21" s="8">
        <f t="shared" si="3"/>
        <v>1.342504744</v>
      </c>
      <c r="G21" s="8">
        <f t="shared" si="4"/>
        <v>1.51580075</v>
      </c>
      <c r="H21" s="8">
        <f t="shared" si="5"/>
        <v>1.710486552</v>
      </c>
      <c r="I21" s="8">
        <f t="shared" si="7"/>
        <v>1.931081542</v>
      </c>
      <c r="J21" s="8">
        <f t="shared" si="8"/>
        <v>2.212666145</v>
      </c>
      <c r="K21" s="8">
        <f t="shared" si="9"/>
        <v>2.559927635</v>
      </c>
      <c r="L21" s="8">
        <f t="shared" si="10"/>
        <v>3.020277481</v>
      </c>
      <c r="M21" s="16"/>
      <c r="N21" s="8">
        <f t="shared" si="6"/>
        <v>1.710486552</v>
      </c>
      <c r="O21" s="8">
        <f t="shared" si="11"/>
        <v>3.020277481</v>
      </c>
    </row>
    <row r="22">
      <c r="A22" s="8">
        <f t="shared" si="1"/>
        <v>5</v>
      </c>
      <c r="B22" s="7">
        <v>28.0</v>
      </c>
      <c r="C22" s="9">
        <v>66.16</v>
      </c>
      <c r="D22" s="16"/>
      <c r="E22" s="8">
        <f t="shared" si="2"/>
        <v>1.168904594</v>
      </c>
      <c r="F22" s="8">
        <f t="shared" si="3"/>
        <v>1.374324886</v>
      </c>
      <c r="G22" s="8">
        <f t="shared" si="4"/>
        <v>1.569259962</v>
      </c>
      <c r="H22" s="8">
        <f t="shared" si="5"/>
        <v>1.77182646</v>
      </c>
      <c r="I22" s="8">
        <f t="shared" si="7"/>
        <v>1.999395588</v>
      </c>
      <c r="J22" s="8">
        <f t="shared" si="8"/>
        <v>2.257250085</v>
      </c>
      <c r="K22" s="8">
        <f t="shared" si="9"/>
        <v>2.586395622</v>
      </c>
      <c r="L22" s="8">
        <f t="shared" si="10"/>
        <v>2.992311171</v>
      </c>
      <c r="M22" s="16"/>
      <c r="N22" s="8">
        <f t="shared" si="6"/>
        <v>1.77182646</v>
      </c>
      <c r="O22" s="8">
        <f t="shared" si="11"/>
        <v>2.992311171</v>
      </c>
    </row>
    <row r="23">
      <c r="A23" s="8">
        <f t="shared" si="1"/>
        <v>5.25</v>
      </c>
      <c r="B23" s="7">
        <v>26.0</v>
      </c>
      <c r="C23" s="9">
        <v>76.68</v>
      </c>
      <c r="D23" s="16"/>
      <c r="E23" s="8">
        <f t="shared" si="2"/>
        <v>1.159008464</v>
      </c>
      <c r="F23" s="8">
        <f t="shared" si="3"/>
        <v>1.354770318</v>
      </c>
      <c r="G23" s="8">
        <f t="shared" si="4"/>
        <v>1.592854175</v>
      </c>
      <c r="H23" s="8">
        <f t="shared" si="5"/>
        <v>1.818785579</v>
      </c>
      <c r="I23" s="8">
        <f t="shared" si="7"/>
        <v>2.053561864</v>
      </c>
      <c r="J23" s="8">
        <f t="shared" si="8"/>
        <v>2.31731641</v>
      </c>
      <c r="K23" s="8">
        <f t="shared" si="9"/>
        <v>2.616171955</v>
      </c>
      <c r="L23" s="8">
        <f t="shared" si="10"/>
        <v>2.997654418</v>
      </c>
      <c r="M23" s="16"/>
      <c r="N23" s="8">
        <f t="shared" si="6"/>
        <v>1.818785579</v>
      </c>
      <c r="O23" s="8">
        <f t="shared" si="11"/>
        <v>2.997654418</v>
      </c>
    </row>
    <row r="24">
      <c r="A24" s="8">
        <f t="shared" si="1"/>
        <v>5.5</v>
      </c>
      <c r="B24" s="7">
        <v>14.0</v>
      </c>
      <c r="C24" s="13">
        <v>85.74</v>
      </c>
      <c r="D24" s="16"/>
      <c r="E24" s="8">
        <f t="shared" si="2"/>
        <v>1.118153365</v>
      </c>
      <c r="F24" s="8">
        <f t="shared" si="3"/>
        <v>1.295949214</v>
      </c>
      <c r="G24" s="8">
        <f t="shared" si="4"/>
        <v>1.514840989</v>
      </c>
      <c r="H24" s="8">
        <f t="shared" si="5"/>
        <v>1.781055256</v>
      </c>
      <c r="I24" s="8">
        <f t="shared" si="7"/>
        <v>2.033681214</v>
      </c>
      <c r="J24" s="8">
        <f t="shared" si="8"/>
        <v>2.296197108</v>
      </c>
      <c r="K24" s="8">
        <f t="shared" si="9"/>
        <v>2.591115141</v>
      </c>
      <c r="L24" s="8">
        <f t="shared" si="10"/>
        <v>2.925281474</v>
      </c>
      <c r="M24" s="16"/>
      <c r="N24" s="17">
        <f t="shared" si="6"/>
        <v>1.781055256</v>
      </c>
      <c r="O24" s="17">
        <f t="shared" si="11"/>
        <v>2.925281474</v>
      </c>
    </row>
    <row r="25">
      <c r="E25" s="24" t="s">
        <v>61</v>
      </c>
      <c r="F25" s="24" t="s">
        <v>62</v>
      </c>
      <c r="G25" s="24" t="s">
        <v>63</v>
      </c>
      <c r="H25" s="24" t="s">
        <v>64</v>
      </c>
      <c r="I25" s="24" t="s">
        <v>65</v>
      </c>
      <c r="J25" s="24" t="s">
        <v>66</v>
      </c>
      <c r="K25" s="24" t="s">
        <v>67</v>
      </c>
      <c r="L25" s="24" t="s">
        <v>68</v>
      </c>
      <c r="M25" s="25"/>
      <c r="N25" s="24" t="s">
        <v>64</v>
      </c>
      <c r="O25" s="18" t="s">
        <v>68</v>
      </c>
    </row>
    <row r="27">
      <c r="E27" s="1" t="s">
        <v>69</v>
      </c>
      <c r="F27" s="2"/>
      <c r="G27" s="2"/>
      <c r="H27" s="2"/>
      <c r="I27" s="2"/>
      <c r="J27" s="2"/>
      <c r="K27" s="2"/>
      <c r="L27" s="3"/>
    </row>
    <row r="28">
      <c r="B28" s="22" t="s">
        <v>70</v>
      </c>
      <c r="C28" s="3"/>
      <c r="E28" s="7" t="s">
        <v>71</v>
      </c>
      <c r="F28" s="7" t="s">
        <v>72</v>
      </c>
      <c r="G28" s="7" t="s">
        <v>73</v>
      </c>
      <c r="H28" s="7" t="s">
        <v>74</v>
      </c>
      <c r="I28" s="7" t="s">
        <v>75</v>
      </c>
      <c r="J28" s="7" t="s">
        <v>76</v>
      </c>
      <c r="K28" s="7" t="s">
        <v>77</v>
      </c>
      <c r="L28" s="7" t="s">
        <v>78</v>
      </c>
      <c r="N28" s="7" t="s">
        <v>74</v>
      </c>
      <c r="O28" s="7" t="s">
        <v>78</v>
      </c>
    </row>
    <row r="29">
      <c r="B29" s="7" t="s">
        <v>79</v>
      </c>
      <c r="C29" s="7">
        <v>1.18558</v>
      </c>
      <c r="E29" s="8">
        <f>C29^(PI()/4)</f>
        <v>1.143049835</v>
      </c>
      <c r="F29" s="8">
        <f>C29^(PI()/2)</f>
        <v>1.306562924</v>
      </c>
      <c r="G29" s="8">
        <f>C29^(PI()*3/4)</f>
        <v>1.493466534</v>
      </c>
      <c r="H29" s="8">
        <f>C29^(PI())</f>
        <v>1.707106675</v>
      </c>
      <c r="I29" s="8">
        <f>C29^(PI()*5/4)</f>
        <v>1.951308003</v>
      </c>
      <c r="J29" s="8">
        <f>C29^(PI()*6/4)</f>
        <v>2.23044229</v>
      </c>
      <c r="K29" s="8">
        <f>C29^(PI()*7/4)</f>
        <v>2.54950669</v>
      </c>
      <c r="L29" s="8">
        <f>C29^(PI()*8/4)</f>
        <v>2.9142132</v>
      </c>
      <c r="M29" s="16"/>
      <c r="N29" s="8">
        <f>C29^(PI())</f>
        <v>1.707106675</v>
      </c>
      <c r="O29" s="8">
        <f>C29^(PI()*8/4)</f>
        <v>2.9142132</v>
      </c>
    </row>
    <row r="31">
      <c r="B31" s="4" t="s">
        <v>3</v>
      </c>
      <c r="C31" s="4" t="s">
        <v>80</v>
      </c>
    </row>
  </sheetData>
  <mergeCells count="5">
    <mergeCell ref="A1:C1"/>
    <mergeCell ref="E1:L1"/>
    <mergeCell ref="N1:O1"/>
    <mergeCell ref="E27:L27"/>
    <mergeCell ref="B28:C2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9.88"/>
    <col customWidth="1" min="3" max="3" width="18.75"/>
    <col customWidth="1" min="4" max="4" width="10.38"/>
    <col customWidth="1" min="5" max="6" width="8.38"/>
    <col customWidth="1" min="7" max="7" width="9.25"/>
    <col customWidth="1" min="8" max="8" width="6.88"/>
    <col customWidth="1" min="9" max="9" width="7.38"/>
    <col customWidth="1" min="10" max="11" width="9.25"/>
    <col customWidth="1" min="12" max="12" width="7.88"/>
    <col customWidth="1" min="14" max="14" width="15.38"/>
    <col customWidth="1" min="15" max="15" width="13.5"/>
  </cols>
  <sheetData>
    <row r="1">
      <c r="A1" s="1" t="s">
        <v>152</v>
      </c>
      <c r="B1" s="2"/>
      <c r="C1" s="2"/>
      <c r="E1" s="1" t="s">
        <v>153</v>
      </c>
      <c r="F1" s="2"/>
      <c r="G1" s="2"/>
      <c r="H1" s="2"/>
      <c r="I1" s="2"/>
      <c r="J1" s="2"/>
      <c r="K1" s="2"/>
      <c r="L1" s="3"/>
      <c r="M1" s="4"/>
      <c r="N1" s="21" t="s">
        <v>86</v>
      </c>
    </row>
    <row r="2">
      <c r="A2" s="5" t="s">
        <v>2</v>
      </c>
      <c r="B2" s="5" t="s">
        <v>3</v>
      </c>
      <c r="C2" s="5" t="s">
        <v>4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4"/>
      <c r="N2" s="7" t="s">
        <v>154</v>
      </c>
      <c r="O2" s="7" t="s">
        <v>155</v>
      </c>
    </row>
    <row r="3">
      <c r="A3" s="8">
        <f t="shared" ref="A3:A24" si="1">(ROW(A3)-2)*0.25</f>
        <v>0.25</v>
      </c>
      <c r="B3" s="7">
        <v>28.0</v>
      </c>
      <c r="C3" s="9">
        <v>4.03</v>
      </c>
      <c r="E3" s="12"/>
      <c r="F3" s="12"/>
      <c r="G3" s="12"/>
      <c r="H3" s="12"/>
      <c r="I3" s="12"/>
      <c r="J3" s="12"/>
      <c r="K3" s="12"/>
      <c r="L3" s="12"/>
      <c r="N3" s="12"/>
      <c r="O3" s="8"/>
    </row>
    <row r="4">
      <c r="A4" s="8">
        <f t="shared" si="1"/>
        <v>0.5</v>
      </c>
      <c r="B4" s="26">
        <v>28.0</v>
      </c>
      <c r="C4" s="9">
        <v>5.11</v>
      </c>
      <c r="D4" s="16"/>
      <c r="E4" s="8">
        <f t="shared" ref="E4:E24" si="2">(C4/C3-1.14)/1.14</f>
        <v>0.1122719951</v>
      </c>
      <c r="F4" s="12"/>
      <c r="G4" s="12"/>
      <c r="H4" s="12"/>
      <c r="I4" s="12"/>
      <c r="J4" s="12"/>
      <c r="K4" s="12"/>
      <c r="L4" s="12"/>
      <c r="N4" s="12"/>
      <c r="O4" s="8"/>
    </row>
    <row r="5">
      <c r="A5" s="8">
        <f t="shared" si="1"/>
        <v>0.75</v>
      </c>
      <c r="B5" s="7">
        <v>28.0</v>
      </c>
      <c r="C5" s="9">
        <v>5.98</v>
      </c>
      <c r="D5" s="16"/>
      <c r="E5" s="8">
        <f t="shared" si="2"/>
        <v>0.02653895012</v>
      </c>
      <c r="F5" s="8">
        <f t="shared" ref="F5:F24" si="3">(C5/C3-1.31)/1.31</f>
        <v>0.1327259296</v>
      </c>
      <c r="G5" s="12"/>
      <c r="H5" s="12"/>
      <c r="I5" s="12"/>
      <c r="J5" s="12"/>
      <c r="K5" s="12"/>
      <c r="L5" s="12"/>
      <c r="N5" s="12"/>
      <c r="O5" s="8"/>
    </row>
    <row r="6">
      <c r="A6" s="8">
        <f t="shared" si="1"/>
        <v>1</v>
      </c>
      <c r="B6" s="7">
        <v>28.0</v>
      </c>
      <c r="C6" s="9">
        <v>7.35</v>
      </c>
      <c r="D6" s="16"/>
      <c r="E6" s="8">
        <f t="shared" si="2"/>
        <v>0.07815525436</v>
      </c>
      <c r="F6" s="8">
        <f t="shared" si="3"/>
        <v>0.09798180487</v>
      </c>
      <c r="G6" s="8">
        <f t="shared" ref="G6:G24" si="4">(C6/C3-1.49)/1.49</f>
        <v>0.2240411678</v>
      </c>
      <c r="H6" s="12"/>
      <c r="I6" s="12"/>
      <c r="J6" s="12"/>
      <c r="K6" s="12"/>
      <c r="L6" s="12"/>
      <c r="N6" s="12"/>
      <c r="O6" s="8"/>
    </row>
    <row r="7">
      <c r="A7" s="8">
        <f t="shared" si="1"/>
        <v>1.25</v>
      </c>
      <c r="B7" s="7">
        <v>28.0</v>
      </c>
      <c r="C7" s="9">
        <v>9.09</v>
      </c>
      <c r="D7" s="16"/>
      <c r="E7" s="8">
        <f t="shared" si="2"/>
        <v>0.08485499463</v>
      </c>
      <c r="F7" s="8">
        <f t="shared" si="3"/>
        <v>0.1603564043</v>
      </c>
      <c r="G7" s="8">
        <f t="shared" si="4"/>
        <v>0.1938691078</v>
      </c>
      <c r="H7" s="8">
        <f t="shared" ref="H7:H24" si="5">(C7/C3-1.71)/1.71</f>
        <v>0.31905446</v>
      </c>
      <c r="I7" s="12"/>
      <c r="J7" s="12"/>
      <c r="K7" s="12"/>
      <c r="L7" s="12"/>
      <c r="M7" s="16"/>
      <c r="N7" s="8">
        <f t="shared" ref="N7:N24" si="6">(C7/C3-1.71)/1.71</f>
        <v>0.31905446</v>
      </c>
      <c r="O7" s="8"/>
    </row>
    <row r="8">
      <c r="A8" s="8">
        <f t="shared" si="1"/>
        <v>1.5</v>
      </c>
      <c r="B8" s="26">
        <v>28.0</v>
      </c>
      <c r="C8" s="9">
        <v>10.45</v>
      </c>
      <c r="D8" s="16"/>
      <c r="E8" s="8">
        <f t="shared" si="2"/>
        <v>0.008434176751</v>
      </c>
      <c r="F8" s="8">
        <f t="shared" si="3"/>
        <v>0.08531962403</v>
      </c>
      <c r="G8" s="8">
        <f t="shared" si="4"/>
        <v>0.1728131804</v>
      </c>
      <c r="H8" s="8">
        <f t="shared" si="5"/>
        <v>0.1959121548</v>
      </c>
      <c r="I8" s="8">
        <f t="shared" ref="I8:I24" si="7">(C8/C3-1.95)/1.95</f>
        <v>0.3297703124</v>
      </c>
      <c r="J8" s="12"/>
      <c r="K8" s="12"/>
      <c r="L8" s="12"/>
      <c r="M8" s="16"/>
      <c r="N8" s="17">
        <f t="shared" si="6"/>
        <v>0.1959121548</v>
      </c>
      <c r="O8" s="8"/>
    </row>
    <row r="9">
      <c r="A9" s="8">
        <f t="shared" si="1"/>
        <v>1.75</v>
      </c>
      <c r="B9" s="7">
        <v>28.0</v>
      </c>
      <c r="C9" s="9">
        <v>11.66</v>
      </c>
      <c r="D9" s="16"/>
      <c r="E9" s="8">
        <f t="shared" si="2"/>
        <v>-0.02123730379</v>
      </c>
      <c r="F9" s="8">
        <f t="shared" si="3"/>
        <v>-0.02081811235</v>
      </c>
      <c r="G9" s="8">
        <f t="shared" si="4"/>
        <v>0.06469433411</v>
      </c>
      <c r="H9" s="8">
        <f t="shared" si="5"/>
        <v>0.1402530853</v>
      </c>
      <c r="I9" s="8">
        <f t="shared" si="7"/>
        <v>0.1701540469</v>
      </c>
      <c r="J9" s="8">
        <f t="shared" ref="J9:J24" si="8">(C9/C3-2.23)/2.23</f>
        <v>0.2974440575</v>
      </c>
      <c r="K9" s="12"/>
      <c r="L9" s="12"/>
      <c r="M9" s="16"/>
      <c r="N9" s="8">
        <f t="shared" si="6"/>
        <v>0.1402530853</v>
      </c>
      <c r="O9" s="8"/>
    </row>
    <row r="10">
      <c r="A10" s="8">
        <f t="shared" si="1"/>
        <v>2</v>
      </c>
      <c r="B10" s="7">
        <v>28.0</v>
      </c>
      <c r="C10" s="9">
        <v>12.78</v>
      </c>
      <c r="D10" s="16"/>
      <c r="E10" s="8">
        <f t="shared" si="2"/>
        <v>-0.03854834341</v>
      </c>
      <c r="F10" s="8">
        <f t="shared" si="3"/>
        <v>-0.06643778078</v>
      </c>
      <c r="G10" s="8">
        <f t="shared" si="4"/>
        <v>-0.05641570868</v>
      </c>
      <c r="H10" s="8">
        <f t="shared" si="5"/>
        <v>0.01682778375</v>
      </c>
      <c r="I10" s="8">
        <f t="shared" si="7"/>
        <v>0.09596089529</v>
      </c>
      <c r="J10" s="8">
        <f t="shared" si="8"/>
        <v>0.1215150106</v>
      </c>
      <c r="K10" s="8">
        <f t="shared" ref="K10:K24" si="9">(C10/C3-2.55)/2.55</f>
        <v>0.2436140709</v>
      </c>
      <c r="L10" s="12"/>
      <c r="M10" s="16"/>
      <c r="N10" s="8">
        <f t="shared" si="6"/>
        <v>0.01682778375</v>
      </c>
      <c r="O10" s="8"/>
    </row>
    <row r="11">
      <c r="A11" s="8">
        <f t="shared" si="1"/>
        <v>2.25</v>
      </c>
      <c r="B11" s="7">
        <v>28.0</v>
      </c>
      <c r="C11" s="9">
        <v>14.11</v>
      </c>
      <c r="D11" s="16"/>
      <c r="E11" s="8">
        <f t="shared" si="2"/>
        <v>-0.03151854597</v>
      </c>
      <c r="F11" s="8">
        <f t="shared" si="3"/>
        <v>-0.07624422243</v>
      </c>
      <c r="G11" s="8">
        <f t="shared" si="4"/>
        <v>-0.09379917151</v>
      </c>
      <c r="H11" s="8">
        <f t="shared" si="5"/>
        <v>-0.09224840613</v>
      </c>
      <c r="I11" s="8">
        <f t="shared" si="7"/>
        <v>-0.01552415838</v>
      </c>
      <c r="J11" s="8">
        <f t="shared" si="8"/>
        <v>0.05808599667</v>
      </c>
      <c r="K11" s="8">
        <f t="shared" si="9"/>
        <v>0.08284409654</v>
      </c>
      <c r="L11" s="8">
        <f t="shared" ref="L11:L24" si="10">(C11/C3-2.91)/2.91</f>
        <v>0.2031754965</v>
      </c>
      <c r="M11" s="16"/>
      <c r="N11" s="8">
        <f t="shared" si="6"/>
        <v>-0.09224840613</v>
      </c>
      <c r="O11" s="8">
        <f t="shared" ref="O11:O24" si="11">(C11/C3-2.91)/2.91</f>
        <v>0.2031754965</v>
      </c>
    </row>
    <row r="12">
      <c r="A12" s="8">
        <f t="shared" si="1"/>
        <v>2.5</v>
      </c>
      <c r="B12" s="26">
        <v>28.0</v>
      </c>
      <c r="C12" s="9">
        <v>15.97</v>
      </c>
      <c r="D12" s="16"/>
      <c r="E12" s="8">
        <f t="shared" si="2"/>
        <v>-0.007174207667</v>
      </c>
      <c r="F12" s="8">
        <f t="shared" si="3"/>
        <v>-0.04610018039</v>
      </c>
      <c r="G12" s="8">
        <f t="shared" si="4"/>
        <v>-0.08077866163</v>
      </c>
      <c r="H12" s="8">
        <f t="shared" si="5"/>
        <v>-0.1062984415</v>
      </c>
      <c r="I12" s="8">
        <f t="shared" si="7"/>
        <v>-0.09903810894</v>
      </c>
      <c r="J12" s="8">
        <f t="shared" si="8"/>
        <v>-0.02565510509</v>
      </c>
      <c r="K12" s="8">
        <f t="shared" si="9"/>
        <v>0.04728178897</v>
      </c>
      <c r="L12" s="8">
        <f t="shared" si="10"/>
        <v>0.07396722282</v>
      </c>
      <c r="M12" s="16"/>
      <c r="N12" s="17">
        <f t="shared" si="6"/>
        <v>-0.1062984415</v>
      </c>
      <c r="O12" s="17">
        <f t="shared" si="11"/>
        <v>0.07396722282</v>
      </c>
    </row>
    <row r="13">
      <c r="A13" s="8">
        <f t="shared" si="1"/>
        <v>2.75</v>
      </c>
      <c r="B13" s="7">
        <v>28.0</v>
      </c>
      <c r="C13" s="9">
        <v>18.74</v>
      </c>
      <c r="D13" s="16"/>
      <c r="E13" s="8">
        <f t="shared" si="2"/>
        <v>0.02934229751</v>
      </c>
      <c r="F13" s="8">
        <f t="shared" si="3"/>
        <v>0.01384433107</v>
      </c>
      <c r="G13" s="8">
        <f t="shared" si="4"/>
        <v>-0.01587001502</v>
      </c>
      <c r="H13" s="8">
        <f t="shared" si="5"/>
        <v>-0.06011455167</v>
      </c>
      <c r="I13" s="8">
        <f t="shared" si="7"/>
        <v>-0.08035823825</v>
      </c>
      <c r="J13" s="8">
        <f t="shared" si="8"/>
        <v>-0.07551293246</v>
      </c>
      <c r="K13" s="8">
        <f t="shared" si="9"/>
        <v>-0.000133386688</v>
      </c>
      <c r="L13" s="8">
        <f t="shared" si="10"/>
        <v>0.0769000908</v>
      </c>
      <c r="M13" s="16"/>
      <c r="N13" s="8">
        <f t="shared" si="6"/>
        <v>-0.06011455167</v>
      </c>
      <c r="O13" s="8">
        <f t="shared" si="11"/>
        <v>0.0769000908</v>
      </c>
    </row>
    <row r="14">
      <c r="A14" s="8">
        <f t="shared" si="1"/>
        <v>3</v>
      </c>
      <c r="B14" s="7">
        <v>28.0</v>
      </c>
      <c r="C14" s="9">
        <v>22.11</v>
      </c>
      <c r="D14" s="16"/>
      <c r="E14" s="8">
        <f t="shared" si="2"/>
        <v>0.03493793181</v>
      </c>
      <c r="F14" s="8">
        <f t="shared" si="3"/>
        <v>0.05684800222</v>
      </c>
      <c r="G14" s="8">
        <f t="shared" si="4"/>
        <v>0.05166025333</v>
      </c>
      <c r="H14" s="8">
        <f t="shared" si="5"/>
        <v>0.01172336161</v>
      </c>
      <c r="I14" s="8">
        <f t="shared" si="7"/>
        <v>-0.02757619739</v>
      </c>
      <c r="J14" s="8">
        <f t="shared" si="8"/>
        <v>-0.05121548265</v>
      </c>
      <c r="K14" s="8">
        <f t="shared" si="9"/>
        <v>-0.04613990811</v>
      </c>
      <c r="L14" s="8">
        <f t="shared" si="10"/>
        <v>0.03373308086</v>
      </c>
      <c r="M14" s="16"/>
      <c r="N14" s="8">
        <f t="shared" si="6"/>
        <v>0.01172336161</v>
      </c>
      <c r="O14" s="8">
        <f t="shared" si="11"/>
        <v>0.03373308086</v>
      </c>
    </row>
    <row r="15">
      <c r="A15" s="8">
        <f t="shared" si="1"/>
        <v>3.25</v>
      </c>
      <c r="B15" s="7">
        <v>28.0</v>
      </c>
      <c r="C15" s="9">
        <v>25.58</v>
      </c>
      <c r="D15" s="16"/>
      <c r="E15" s="8">
        <f t="shared" si="2"/>
        <v>0.01486189467</v>
      </c>
      <c r="F15" s="8">
        <f t="shared" si="3"/>
        <v>0.04198065941</v>
      </c>
      <c r="G15" s="8">
        <f t="shared" si="4"/>
        <v>0.07500220632</v>
      </c>
      <c r="H15" s="8">
        <f t="shared" si="5"/>
        <v>0.06017465113</v>
      </c>
      <c r="I15" s="8">
        <f t="shared" si="7"/>
        <v>0.02644356165</v>
      </c>
      <c r="J15" s="8">
        <f t="shared" si="8"/>
        <v>-0.01622195386</v>
      </c>
      <c r="K15" s="8">
        <f t="shared" si="9"/>
        <v>-0.04006004316</v>
      </c>
      <c r="L15" s="8">
        <f t="shared" si="10"/>
        <v>-0.03296171542</v>
      </c>
      <c r="M15" s="16"/>
      <c r="N15" s="8">
        <f t="shared" si="6"/>
        <v>0.06017465113</v>
      </c>
      <c r="O15" s="8">
        <f t="shared" si="11"/>
        <v>-0.03296171542</v>
      </c>
    </row>
    <row r="16">
      <c r="A16" s="8">
        <f t="shared" si="1"/>
        <v>3.5</v>
      </c>
      <c r="B16" s="26">
        <v>28.0</v>
      </c>
      <c r="C16" s="9">
        <v>29.31</v>
      </c>
      <c r="D16" s="16"/>
      <c r="E16" s="8">
        <f t="shared" si="2"/>
        <v>0.005102670672</v>
      </c>
      <c r="F16" s="8">
        <f t="shared" si="3"/>
        <v>0.01194237004</v>
      </c>
      <c r="G16" s="8">
        <f t="shared" si="4"/>
        <v>0.04968735003</v>
      </c>
      <c r="H16" s="8">
        <f t="shared" si="5"/>
        <v>0.07328433796</v>
      </c>
      <c r="I16" s="8">
        <f t="shared" si="7"/>
        <v>0.06525650112</v>
      </c>
      <c r="J16" s="8">
        <f t="shared" si="8"/>
        <v>0.02844270406</v>
      </c>
      <c r="K16" s="8">
        <f t="shared" si="9"/>
        <v>-0.01422661689</v>
      </c>
      <c r="L16" s="8">
        <f t="shared" si="10"/>
        <v>-0.03615646426</v>
      </c>
      <c r="M16" s="16"/>
      <c r="N16" s="17">
        <f t="shared" si="6"/>
        <v>0.07328433796</v>
      </c>
      <c r="O16" s="17">
        <f t="shared" si="11"/>
        <v>-0.03615646426</v>
      </c>
    </row>
    <row r="17">
      <c r="A17" s="8">
        <f t="shared" si="1"/>
        <v>3.75</v>
      </c>
      <c r="B17" s="7">
        <v>28.0</v>
      </c>
      <c r="C17" s="9">
        <v>33.09</v>
      </c>
      <c r="D17" s="16"/>
      <c r="E17" s="8">
        <f t="shared" si="2"/>
        <v>-0.009678751639</v>
      </c>
      <c r="F17" s="8">
        <f t="shared" si="3"/>
        <v>-0.01252767847</v>
      </c>
      <c r="G17" s="8">
        <f t="shared" si="4"/>
        <v>0.004434811908</v>
      </c>
      <c r="H17" s="8">
        <f t="shared" si="5"/>
        <v>0.03259750229</v>
      </c>
      <c r="I17" s="8">
        <f t="shared" si="7"/>
        <v>0.0625692404</v>
      </c>
      <c r="J17" s="8">
        <f t="shared" si="8"/>
        <v>0.05163465786</v>
      </c>
      <c r="K17" s="8">
        <f t="shared" si="9"/>
        <v>0.01537328546</v>
      </c>
      <c r="L17" s="8">
        <f t="shared" si="10"/>
        <v>-0.02477409772</v>
      </c>
      <c r="M17" s="16"/>
      <c r="N17" s="8">
        <f t="shared" si="6"/>
        <v>0.03259750229</v>
      </c>
      <c r="O17" s="8">
        <f t="shared" si="11"/>
        <v>-0.02477409772</v>
      </c>
    </row>
    <row r="18">
      <c r="A18" s="8">
        <f t="shared" si="1"/>
        <v>4</v>
      </c>
      <c r="B18" s="7">
        <v>28.0</v>
      </c>
      <c r="C18" s="9">
        <v>37.34</v>
      </c>
      <c r="D18" s="16"/>
      <c r="E18" s="8">
        <f t="shared" si="2"/>
        <v>-0.01014246102</v>
      </c>
      <c r="F18" s="8">
        <f t="shared" si="3"/>
        <v>-0.02750539768</v>
      </c>
      <c r="G18" s="8">
        <f t="shared" si="4"/>
        <v>-0.02031263938</v>
      </c>
      <c r="H18" s="8">
        <f t="shared" si="5"/>
        <v>-0.01238094482</v>
      </c>
      <c r="I18" s="8">
        <f t="shared" si="7"/>
        <v>0.02180992256</v>
      </c>
      <c r="J18" s="8">
        <f t="shared" si="8"/>
        <v>0.04849058352</v>
      </c>
      <c r="K18" s="8">
        <f t="shared" si="9"/>
        <v>0.03778435541</v>
      </c>
      <c r="L18" s="8">
        <f t="shared" si="10"/>
        <v>0.004038741806</v>
      </c>
      <c r="M18" s="16"/>
      <c r="N18" s="8">
        <f t="shared" si="6"/>
        <v>-0.01238094482</v>
      </c>
      <c r="O18" s="8">
        <f t="shared" si="11"/>
        <v>0.004038741806</v>
      </c>
    </row>
    <row r="19">
      <c r="A19" s="8">
        <f t="shared" si="1"/>
        <v>4.25</v>
      </c>
      <c r="B19" s="7">
        <v>28.0</v>
      </c>
      <c r="C19" s="9">
        <v>42.16</v>
      </c>
      <c r="D19" s="16"/>
      <c r="E19" s="8">
        <f t="shared" si="2"/>
        <v>-0.009575357784</v>
      </c>
      <c r="F19" s="8">
        <f t="shared" si="3"/>
        <v>-0.02740386501</v>
      </c>
      <c r="G19" s="8">
        <f t="shared" si="4"/>
        <v>-0.03461951507</v>
      </c>
      <c r="H19" s="8">
        <f t="shared" si="5"/>
        <v>-0.0361622064</v>
      </c>
      <c r="I19" s="8">
        <f t="shared" si="7"/>
        <v>-0.02213872363</v>
      </c>
      <c r="J19" s="8">
        <f t="shared" si="8"/>
        <v>0.00884896459</v>
      </c>
      <c r="K19" s="8">
        <f t="shared" si="9"/>
        <v>0.03527447297</v>
      </c>
      <c r="L19" s="8">
        <f t="shared" si="10"/>
        <v>0.02678756262</v>
      </c>
      <c r="M19" s="16"/>
      <c r="N19" s="8">
        <f t="shared" si="6"/>
        <v>-0.0361622064</v>
      </c>
      <c r="O19" s="8">
        <f t="shared" si="11"/>
        <v>0.02678756262</v>
      </c>
    </row>
    <row r="20">
      <c r="A20" s="8">
        <f t="shared" si="1"/>
        <v>4.5</v>
      </c>
      <c r="B20" s="26">
        <v>28.0</v>
      </c>
      <c r="C20" s="9">
        <v>48.14</v>
      </c>
      <c r="D20" s="16"/>
      <c r="E20" s="8">
        <f t="shared" si="2"/>
        <v>0.001614567729</v>
      </c>
      <c r="F20" s="8">
        <f t="shared" si="3"/>
        <v>-0.01585185851</v>
      </c>
      <c r="G20" s="8">
        <f t="shared" si="4"/>
        <v>-0.0236106125</v>
      </c>
      <c r="H20" s="8">
        <f t="shared" si="5"/>
        <v>-0.03950710394</v>
      </c>
      <c r="I20" s="8">
        <f t="shared" si="7"/>
        <v>-0.0349030693</v>
      </c>
      <c r="J20" s="8">
        <f t="shared" si="8"/>
        <v>-0.02363437602</v>
      </c>
      <c r="K20" s="8">
        <f t="shared" si="9"/>
        <v>0.007386946241</v>
      </c>
      <c r="L20" s="8">
        <f t="shared" si="10"/>
        <v>0.03587697724</v>
      </c>
      <c r="M20" s="16"/>
      <c r="N20" s="17">
        <f t="shared" si="6"/>
        <v>-0.03950710394</v>
      </c>
      <c r="O20" s="17">
        <f t="shared" si="11"/>
        <v>0.03587697724</v>
      </c>
    </row>
    <row r="21">
      <c r="A21" s="8">
        <f t="shared" si="1"/>
        <v>4.75</v>
      </c>
      <c r="B21" s="7">
        <v>28.0</v>
      </c>
      <c r="C21" s="9">
        <v>56.6</v>
      </c>
      <c r="D21" s="16"/>
      <c r="E21" s="8">
        <f t="shared" si="2"/>
        <v>0.03134862499</v>
      </c>
      <c r="F21" s="8">
        <f t="shared" si="3"/>
        <v>0.02481278155</v>
      </c>
      <c r="G21" s="8">
        <f t="shared" si="4"/>
        <v>0.01731593951</v>
      </c>
      <c r="H21" s="8">
        <f t="shared" si="5"/>
        <v>0.000284533233</v>
      </c>
      <c r="I21" s="8">
        <f t="shared" si="7"/>
        <v>-0.009701773264</v>
      </c>
      <c r="J21" s="8">
        <f t="shared" si="8"/>
        <v>-0.007773028957</v>
      </c>
      <c r="K21" s="8">
        <f t="shared" si="9"/>
        <v>0.003893190021</v>
      </c>
      <c r="L21" s="8">
        <f t="shared" si="10"/>
        <v>0.03789604169</v>
      </c>
      <c r="M21" s="16"/>
      <c r="N21" s="8">
        <f t="shared" si="6"/>
        <v>0.000284533233</v>
      </c>
      <c r="O21" s="8">
        <f t="shared" si="11"/>
        <v>0.03789604169</v>
      </c>
    </row>
    <row r="22">
      <c r="A22" s="8">
        <f t="shared" si="1"/>
        <v>5</v>
      </c>
      <c r="B22" s="7">
        <v>28.0</v>
      </c>
      <c r="C22" s="9">
        <v>66.16</v>
      </c>
      <c r="D22" s="16"/>
      <c r="E22" s="8">
        <f t="shared" si="2"/>
        <v>0.0253549067</v>
      </c>
      <c r="F22" s="8">
        <f t="shared" si="3"/>
        <v>0.04910296622</v>
      </c>
      <c r="G22" s="8">
        <f t="shared" si="4"/>
        <v>0.0531946054</v>
      </c>
      <c r="H22" s="8">
        <f t="shared" si="5"/>
        <v>0.0361558243</v>
      </c>
      <c r="I22" s="8">
        <f t="shared" si="7"/>
        <v>0.02533107066</v>
      </c>
      <c r="J22" s="8">
        <f t="shared" si="8"/>
        <v>0.01221976919</v>
      </c>
      <c r="K22" s="8">
        <f t="shared" si="9"/>
        <v>0.01427279278</v>
      </c>
      <c r="L22" s="8">
        <f t="shared" si="10"/>
        <v>0.02828562592</v>
      </c>
      <c r="M22" s="16"/>
      <c r="N22" s="8">
        <f t="shared" si="6"/>
        <v>0.0361558243</v>
      </c>
      <c r="O22" s="8">
        <f t="shared" si="11"/>
        <v>0.02828562592</v>
      </c>
    </row>
    <row r="23">
      <c r="A23" s="8">
        <f t="shared" si="1"/>
        <v>5.25</v>
      </c>
      <c r="B23" s="7">
        <v>26.0</v>
      </c>
      <c r="C23" s="9">
        <v>76.68</v>
      </c>
      <c r="D23" s="16"/>
      <c r="E23" s="8">
        <f t="shared" si="2"/>
        <v>0.01667409152</v>
      </c>
      <c r="F23" s="8">
        <f t="shared" si="3"/>
        <v>0.03417581528</v>
      </c>
      <c r="G23" s="8">
        <f t="shared" si="4"/>
        <v>0.06902964787</v>
      </c>
      <c r="H23" s="8">
        <f t="shared" si="5"/>
        <v>0.06361729751</v>
      </c>
      <c r="I23" s="8">
        <f t="shared" si="7"/>
        <v>0.05310864818</v>
      </c>
      <c r="J23" s="8">
        <f t="shared" si="8"/>
        <v>0.03915534071</v>
      </c>
      <c r="K23" s="8">
        <f t="shared" si="9"/>
        <v>0.02594978626</v>
      </c>
      <c r="L23" s="8">
        <f t="shared" si="10"/>
        <v>0.03012179296</v>
      </c>
      <c r="M23" s="16"/>
      <c r="N23" s="8">
        <f t="shared" si="6"/>
        <v>0.06361729751</v>
      </c>
      <c r="O23" s="8">
        <f t="shared" si="11"/>
        <v>0.03012179296</v>
      </c>
    </row>
    <row r="24">
      <c r="A24" s="8">
        <f t="shared" si="1"/>
        <v>5.5</v>
      </c>
      <c r="B24" s="26">
        <v>14.0</v>
      </c>
      <c r="C24" s="9">
        <v>85.74</v>
      </c>
      <c r="D24" s="16"/>
      <c r="E24" s="8">
        <f t="shared" si="2"/>
        <v>-0.01916371523</v>
      </c>
      <c r="F24" s="8">
        <f t="shared" si="3"/>
        <v>-0.01072579082</v>
      </c>
      <c r="G24" s="8">
        <f t="shared" si="4"/>
        <v>0.01667180497</v>
      </c>
      <c r="H24" s="8">
        <f t="shared" si="5"/>
        <v>0.041552781</v>
      </c>
      <c r="I24" s="8">
        <f t="shared" si="7"/>
        <v>0.04291344329</v>
      </c>
      <c r="J24" s="8">
        <f t="shared" si="8"/>
        <v>0.02968480164</v>
      </c>
      <c r="K24" s="8">
        <f t="shared" si="9"/>
        <v>0.01612358452</v>
      </c>
      <c r="L24" s="8">
        <f t="shared" si="10"/>
        <v>0.005251365601</v>
      </c>
      <c r="M24" s="16"/>
      <c r="N24" s="17">
        <f t="shared" si="6"/>
        <v>0.041552781</v>
      </c>
      <c r="O24" s="17">
        <f t="shared" si="11"/>
        <v>0.005251365601</v>
      </c>
    </row>
    <row r="26">
      <c r="E26" s="1" t="s">
        <v>69</v>
      </c>
      <c r="F26" s="2"/>
      <c r="G26" s="2"/>
      <c r="H26" s="2"/>
      <c r="I26" s="2"/>
      <c r="J26" s="2"/>
      <c r="K26" s="2"/>
      <c r="L26" s="3"/>
    </row>
    <row r="27">
      <c r="B27" s="22" t="s">
        <v>70</v>
      </c>
      <c r="C27" s="3"/>
      <c r="E27" s="7" t="s">
        <v>71</v>
      </c>
      <c r="F27" s="7" t="s">
        <v>72</v>
      </c>
      <c r="G27" s="7" t="s">
        <v>73</v>
      </c>
      <c r="H27" s="7" t="s">
        <v>74</v>
      </c>
      <c r="I27" s="7" t="s">
        <v>75</v>
      </c>
      <c r="J27" s="7" t="s">
        <v>76</v>
      </c>
      <c r="K27" s="7" t="s">
        <v>77</v>
      </c>
      <c r="L27" s="7" t="s">
        <v>78</v>
      </c>
      <c r="N27" s="7" t="s">
        <v>74</v>
      </c>
      <c r="O27" s="7" t="s">
        <v>78</v>
      </c>
    </row>
    <row r="28">
      <c r="B28" s="7" t="s">
        <v>79</v>
      </c>
      <c r="C28" s="7">
        <v>1.18558</v>
      </c>
      <c r="E28" s="8">
        <f>C28^(PI()/4)</f>
        <v>1.143049835</v>
      </c>
      <c r="F28" s="8">
        <f>C28^(PI()/2)</f>
        <v>1.306562924</v>
      </c>
      <c r="G28" s="8">
        <f>C28^(PI()*3/4)</f>
        <v>1.493466534</v>
      </c>
      <c r="H28" s="8">
        <f>C28^(PI())</f>
        <v>1.707106675</v>
      </c>
      <c r="I28" s="8">
        <f>C28^(PI()*5/4)</f>
        <v>1.951308003</v>
      </c>
      <c r="J28" s="8">
        <f>C28^(PI()*6/4)</f>
        <v>2.23044229</v>
      </c>
      <c r="K28" s="8">
        <f>C28^(PI()*7/4)</f>
        <v>2.54950669</v>
      </c>
      <c r="L28" s="8">
        <f>C28^(PI()*8/4)</f>
        <v>2.9142132</v>
      </c>
      <c r="M28" s="16"/>
      <c r="N28" s="8">
        <f>C28^(PI())</f>
        <v>1.707106675</v>
      </c>
      <c r="O28" s="8">
        <f>C28^(PI()*8/4)</f>
        <v>2.9142132</v>
      </c>
    </row>
    <row r="30">
      <c r="B30" s="4" t="s">
        <v>3</v>
      </c>
      <c r="C30" s="4" t="s">
        <v>80</v>
      </c>
    </row>
    <row r="31">
      <c r="B31" s="4" t="s">
        <v>81</v>
      </c>
      <c r="C31" s="4" t="s">
        <v>82</v>
      </c>
    </row>
    <row r="32">
      <c r="B32" s="4" t="s">
        <v>6</v>
      </c>
      <c r="C32" s="4" t="s">
        <v>83</v>
      </c>
    </row>
  </sheetData>
  <mergeCells count="5">
    <mergeCell ref="A1:C1"/>
    <mergeCell ref="E1:L1"/>
    <mergeCell ref="N1:O1"/>
    <mergeCell ref="E26:L26"/>
    <mergeCell ref="B27:C27"/>
  </mergeCells>
  <drawing r:id="rId1"/>
</worksheet>
</file>