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\OneDrive - Universidad de Córdoba\MiPC\DiscoD\DescartesJS\Proyectos\Galo\Nautilus-JS\NautilusSitiosSingulares\"/>
    </mc:Choice>
  </mc:AlternateContent>
  <xr:revisionPtr revIDLastSave="0" documentId="8_{DC2BC803-2BD3-403F-BC4E-C84D366F94A9}" xr6:coauthVersionLast="47" xr6:coauthVersionMax="47" xr10:uidLastSave="{00000000-0000-0000-0000-000000000000}"/>
  <bookViews>
    <workbookView xWindow="2610" yWindow="420" windowWidth="21870" windowHeight="14175" xr2:uid="{F3D1E017-92B6-44A0-B7BB-FB28391C27A6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59" i="1" l="1"/>
  <c r="AB46" i="1"/>
  <c r="AA47" i="1"/>
  <c r="AB47" i="1"/>
  <c r="AA48" i="1"/>
  <c r="AA49" i="1" s="1"/>
  <c r="AA50" i="1" s="1"/>
  <c r="AA51" i="1" s="1"/>
  <c r="AA52" i="1" s="1"/>
  <c r="AA53" i="1" s="1"/>
  <c r="AA54" i="1" s="1"/>
  <c r="AA55" i="1" s="1"/>
  <c r="AA56" i="1" s="1"/>
  <c r="AA57" i="1" s="1"/>
  <c r="AA58" i="1" s="1"/>
  <c r="T102" i="1"/>
  <c r="T101" i="1"/>
  <c r="T100" i="1"/>
  <c r="T99" i="1"/>
  <c r="T98" i="1"/>
  <c r="T97" i="1"/>
  <c r="T96" i="1"/>
  <c r="U89" i="1"/>
  <c r="T94" i="1"/>
  <c r="R94" i="1"/>
  <c r="T90" i="1"/>
  <c r="T88" i="1"/>
  <c r="T89" i="1"/>
  <c r="U92" i="1"/>
  <c r="T92" i="1"/>
  <c r="U90" i="1"/>
  <c r="U88" i="1"/>
  <c r="Q88" i="1"/>
  <c r="Q90" i="1"/>
  <c r="Q92" i="1"/>
  <c r="R89" i="1"/>
  <c r="R92" i="1" s="1"/>
  <c r="Q89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P39" i="1"/>
  <c r="P38" i="1"/>
  <c r="P37" i="1"/>
  <c r="P36" i="1"/>
  <c r="P35" i="1"/>
  <c r="P34" i="1"/>
  <c r="P33" i="1"/>
  <c r="P32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C87" i="1"/>
  <c r="D103" i="1" s="1"/>
  <c r="C86" i="1"/>
  <c r="C102" i="1" s="1"/>
  <c r="C85" i="1"/>
  <c r="D101" i="1" s="1"/>
  <c r="C84" i="1"/>
  <c r="C100" i="1" s="1"/>
  <c r="C83" i="1"/>
  <c r="D99" i="1" s="1"/>
  <c r="C82" i="1"/>
  <c r="C98" i="1" s="1"/>
  <c r="C81" i="1"/>
  <c r="D97" i="1" s="1"/>
  <c r="C80" i="1"/>
  <c r="C96" i="1" s="1"/>
  <c r="C79" i="1"/>
  <c r="D95" i="1" s="1"/>
  <c r="C78" i="1"/>
  <c r="C94" i="1" s="1"/>
  <c r="C77" i="1"/>
  <c r="D93" i="1" s="1"/>
  <c r="C76" i="1"/>
  <c r="C92" i="1" s="1"/>
  <c r="C75" i="1"/>
  <c r="D91" i="1" s="1"/>
  <c r="O45" i="1"/>
  <c r="P45" i="1" s="1"/>
  <c r="N45" i="1"/>
  <c r="M46" i="1"/>
  <c r="M47" i="1" s="1"/>
  <c r="M48" i="1" s="1"/>
  <c r="M49" i="1" s="1"/>
  <c r="M50" i="1" s="1"/>
  <c r="M51" i="1" s="1"/>
  <c r="M52" i="1" s="1"/>
  <c r="M53" i="1" s="1"/>
  <c r="M54" i="1" s="1"/>
  <c r="M55" i="1" s="1"/>
  <c r="M56" i="1" s="1"/>
  <c r="M57" i="1" s="1"/>
  <c r="N57" i="1" s="1"/>
  <c r="N39" i="1"/>
  <c r="N38" i="1"/>
  <c r="N37" i="1"/>
  <c r="N36" i="1"/>
  <c r="N35" i="1"/>
  <c r="N34" i="1"/>
  <c r="N33" i="1"/>
  <c r="N32" i="1"/>
  <c r="C42" i="1"/>
  <c r="B43" i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C54" i="1" s="1"/>
  <c r="E9" i="1"/>
  <c r="C39" i="1" s="1"/>
  <c r="E8" i="1"/>
  <c r="C38" i="1" s="1"/>
  <c r="E7" i="1"/>
  <c r="C37" i="1" s="1"/>
  <c r="E6" i="1"/>
  <c r="C36" i="1" s="1"/>
  <c r="E5" i="1"/>
  <c r="C35" i="1" s="1"/>
  <c r="E4" i="1"/>
  <c r="C34" i="1" s="1"/>
  <c r="E3" i="1"/>
  <c r="C33" i="1" s="1"/>
  <c r="E2" i="1"/>
  <c r="C32" i="1" s="1"/>
  <c r="D9" i="1"/>
  <c r="D8" i="1"/>
  <c r="D7" i="1"/>
  <c r="D6" i="1"/>
  <c r="D5" i="1"/>
  <c r="D4" i="1"/>
  <c r="D3" i="1"/>
  <c r="D2" i="1"/>
  <c r="E14" i="1"/>
  <c r="B15" i="1"/>
  <c r="E15" i="1" s="1"/>
  <c r="D14" i="1"/>
  <c r="C14" i="1"/>
  <c r="AB57" i="1" l="1"/>
  <c r="AB50" i="1"/>
  <c r="AB54" i="1"/>
  <c r="AB58" i="1"/>
  <c r="AB53" i="1"/>
  <c r="AB51" i="1"/>
  <c r="AB55" i="1"/>
  <c r="AB49" i="1"/>
  <c r="AB48" i="1"/>
  <c r="AB52" i="1"/>
  <c r="AB56" i="1"/>
  <c r="C97" i="1"/>
  <c r="C47" i="1"/>
  <c r="C91" i="1"/>
  <c r="C99" i="1"/>
  <c r="D94" i="1"/>
  <c r="D98" i="1"/>
  <c r="C93" i="1"/>
  <c r="C101" i="1"/>
  <c r="D102" i="1"/>
  <c r="L45" i="1"/>
  <c r="C95" i="1"/>
  <c r="C103" i="1"/>
  <c r="O57" i="1"/>
  <c r="P57" i="1" s="1"/>
  <c r="C43" i="1"/>
  <c r="N49" i="1"/>
  <c r="N53" i="1"/>
  <c r="N48" i="1"/>
  <c r="N52" i="1"/>
  <c r="N56" i="1"/>
  <c r="C15" i="1"/>
  <c r="D15" i="1"/>
  <c r="N46" i="1"/>
  <c r="N50" i="1"/>
  <c r="N54" i="1"/>
  <c r="D92" i="1"/>
  <c r="D96" i="1"/>
  <c r="D100" i="1"/>
  <c r="B16" i="1"/>
  <c r="C51" i="1"/>
  <c r="N47" i="1"/>
  <c r="N51" i="1"/>
  <c r="N55" i="1"/>
  <c r="C44" i="1"/>
  <c r="C48" i="1"/>
  <c r="C52" i="1"/>
  <c r="C45" i="1"/>
  <c r="C49" i="1"/>
  <c r="C53" i="1"/>
  <c r="C46" i="1"/>
  <c r="C50" i="1"/>
  <c r="O51" i="1" l="1"/>
  <c r="P51" i="1" s="1"/>
  <c r="L51" i="1"/>
  <c r="O50" i="1"/>
  <c r="P50" i="1" s="1"/>
  <c r="L50" i="1"/>
  <c r="O49" i="1"/>
  <c r="P49" i="1" s="1"/>
  <c r="O52" i="1"/>
  <c r="P52" i="1" s="1"/>
  <c r="O48" i="1"/>
  <c r="P48" i="1" s="1"/>
  <c r="O56" i="1"/>
  <c r="P56" i="1" s="1"/>
  <c r="O47" i="1"/>
  <c r="P47" i="1" s="1"/>
  <c r="L47" i="1"/>
  <c r="O46" i="1"/>
  <c r="P46" i="1" s="1"/>
  <c r="L46" i="1"/>
  <c r="O55" i="1"/>
  <c r="P55" i="1" s="1"/>
  <c r="L55" i="1"/>
  <c r="B17" i="1"/>
  <c r="D16" i="1"/>
  <c r="C16" i="1"/>
  <c r="E16" i="1"/>
  <c r="O54" i="1"/>
  <c r="P54" i="1" s="1"/>
  <c r="L54" i="1"/>
  <c r="O53" i="1"/>
  <c r="P53" i="1" s="1"/>
  <c r="L57" i="1"/>
  <c r="B18" i="1" l="1"/>
  <c r="E17" i="1"/>
  <c r="D17" i="1"/>
  <c r="C17" i="1"/>
  <c r="L56" i="1"/>
  <c r="L52" i="1"/>
  <c r="L53" i="1"/>
  <c r="L48" i="1"/>
  <c r="L49" i="1"/>
  <c r="B19" i="1" l="1"/>
  <c r="E18" i="1"/>
  <c r="D18" i="1"/>
  <c r="C18" i="1"/>
  <c r="B20" i="1" l="1"/>
  <c r="E19" i="1"/>
  <c r="D19" i="1"/>
  <c r="C19" i="1"/>
  <c r="B21" i="1" l="1"/>
  <c r="D20" i="1"/>
  <c r="C20" i="1"/>
  <c r="E20" i="1"/>
  <c r="B22" i="1" l="1"/>
  <c r="E21" i="1"/>
  <c r="D21" i="1"/>
  <c r="C21" i="1"/>
  <c r="B23" i="1" l="1"/>
  <c r="E22" i="1"/>
  <c r="D22" i="1"/>
  <c r="C22" i="1"/>
  <c r="B24" i="1" l="1"/>
  <c r="E23" i="1"/>
  <c r="D23" i="1"/>
  <c r="C23" i="1"/>
  <c r="D24" i="1" l="1"/>
  <c r="C24" i="1"/>
  <c r="E24" i="1"/>
  <c r="B25" i="1"/>
  <c r="E25" i="1" l="1"/>
  <c r="B26" i="1"/>
  <c r="D25" i="1"/>
  <c r="C25" i="1"/>
  <c r="E26" i="1" l="1"/>
  <c r="D26" i="1"/>
  <c r="C26" i="1"/>
</calcChain>
</file>

<file path=xl/sharedStrings.xml><?xml version="1.0" encoding="utf-8"?>
<sst xmlns="http://schemas.openxmlformats.org/spreadsheetml/2006/main" count="42" uniqueCount="28">
  <si>
    <t>ajuste grado 4</t>
  </si>
  <si>
    <t>ajuste grado 2</t>
  </si>
  <si>
    <t>x</t>
  </si>
  <si>
    <t>y</t>
  </si>
  <si>
    <t>Valores calculados con la fórmula del ajuste</t>
  </si>
  <si>
    <t>logarítmico</t>
  </si>
  <si>
    <t>x pi/8</t>
  </si>
  <si>
    <t>k^(xx pi)</t>
  </si>
  <si>
    <t>Ajuste forma pared dorsal en transición</t>
  </si>
  <si>
    <t>y+0,2321</t>
  </si>
  <si>
    <t>x-0,6995/2</t>
  </si>
  <si>
    <t>y+0,2321+0,2124</t>
  </si>
  <si>
    <t>Este es el modelo escogido</t>
  </si>
  <si>
    <t>𝜇</t>
  </si>
  <si>
    <t>𝜇 pi/8</t>
  </si>
  <si>
    <t>ajuste 𝑟(𝜇)</t>
  </si>
  <si>
    <t>a(𝜇)</t>
  </si>
  <si>
    <t>Dx</t>
  </si>
  <si>
    <t>Dy</t>
  </si>
  <si>
    <t>Dx0+Dy-Dy0</t>
  </si>
  <si>
    <t>Dy0-(Dx-Dx0)</t>
  </si>
  <si>
    <t>Gira (Dx, Dy)</t>
  </si>
  <si>
    <t>Dy0-(Dx-Dx0)+0,003</t>
  </si>
  <si>
    <t>eje parabola</t>
  </si>
  <si>
    <t>ordenada Vertice</t>
  </si>
  <si>
    <t>Foco</t>
  </si>
  <si>
    <t>p=</t>
  </si>
  <si>
    <t>x=-3,8329y^2+1,69909646y+0,07999021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</si>
</sst>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0"/>
    <numFmt numFmtId="166" formatCode="0.000000"/>
    <numFmt numFmtId="167" formatCode="0.000"/>
    <numFmt numFmtId="173" formatCode="0.00000000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164" fontId="0" fillId="0" borderId="0" xfId="0" applyNumberFormat="1"/>
    <xf numFmtId="0" fontId="5" fillId="0" borderId="0" xfId="0" applyFont="1"/>
    <xf numFmtId="166" fontId="5" fillId="0" borderId="0" xfId="0" applyNumberFormat="1" applyFont="1"/>
    <xf numFmtId="0" fontId="0" fillId="0" borderId="0" xfId="0" applyAlignment="1">
      <alignment horizontal="center"/>
    </xf>
    <xf numFmtId="173" fontId="0" fillId="0" borderId="0" xfId="0" applyNumberFormat="1"/>
    <xf numFmtId="43" fontId="0" fillId="0" borderId="0" xfId="1" applyFont="1"/>
    <xf numFmtId="167" fontId="0" fillId="0" borderId="0" xfId="0" applyNumberFormat="1"/>
    <xf numFmtId="0" fontId="0" fillId="0" borderId="0" xfId="0" applyBorder="1" applyAlignment="1">
      <alignment horizontal="right" vertical="center" wrapText="1"/>
    </xf>
    <xf numFmtId="164" fontId="1" fillId="0" borderId="0" xfId="0" applyNumberFormat="1" applyFont="1"/>
    <xf numFmtId="164" fontId="0" fillId="0" borderId="0" xfId="0" applyNumberFormat="1" applyBorder="1" applyAlignment="1">
      <alignment horizontal="righ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Ajuste</a:t>
            </a:r>
            <a:r>
              <a:rPr lang="es-ES" baseline="0"/>
              <a:t> nube de puntos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9.1581146106736677E-2"/>
          <c:y val="0.16943277923592884"/>
          <c:w val="0.87630774278215218"/>
          <c:h val="0.777361111111111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2.4250000000000001E-2"/>
                  <c:y val="0.42930081656459607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rgbClr val="FF0000"/>
                        </a:solidFill>
                      </a:rPr>
                      <a:t>y = -0,1667x</a:t>
                    </a:r>
                    <a:r>
                      <a:rPr lang="en-US" baseline="30000">
                        <a:solidFill>
                          <a:srgbClr val="FF0000"/>
                        </a:solidFill>
                      </a:rPr>
                      <a:t>2</a:t>
                    </a:r>
                    <a:r>
                      <a:rPr lang="en-US" baseline="0">
                        <a:solidFill>
                          <a:srgbClr val="FF0000"/>
                        </a:solidFill>
                      </a:rPr>
                      <a:t> + 5,1567x - 42,311</a:t>
                    </a:r>
                    <a:br>
                      <a:rPr lang="en-US" baseline="0">
                        <a:solidFill>
                          <a:srgbClr val="FF0000"/>
                        </a:solidFill>
                      </a:rPr>
                    </a:br>
                    <a:r>
                      <a:rPr lang="en-US" baseline="0">
                        <a:solidFill>
                          <a:srgbClr val="FF0000"/>
                        </a:solidFill>
                      </a:rPr>
                      <a:t>R² = 0,9872</a:t>
                    </a:r>
                    <a:endParaRPr lang="en-US">
                      <a:solidFill>
                        <a:srgbClr val="FF0000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ly"/>
            <c:order val="4"/>
            <c:dispRSqr val="1"/>
            <c:dispEq val="1"/>
            <c:trendlineLbl>
              <c:layout>
                <c:manualLayout>
                  <c:x val="1.186111111111111E-2"/>
                  <c:y val="0.2788028579760863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accent4"/>
                        </a:solidFill>
                      </a:rPr>
                      <a:t>y = -0,023x</a:t>
                    </a:r>
                    <a:r>
                      <a:rPr lang="en-US" baseline="30000">
                        <a:solidFill>
                          <a:schemeClr val="accent4"/>
                        </a:solidFill>
                      </a:rPr>
                      <a:t>4</a:t>
                    </a:r>
                    <a:r>
                      <a:rPr lang="en-US" baseline="0">
                        <a:solidFill>
                          <a:schemeClr val="accent4"/>
                        </a:solidFill>
                      </a:rPr>
                      <a:t> + 1,3931x</a:t>
                    </a:r>
                    <a:r>
                      <a:rPr lang="en-US" baseline="30000">
                        <a:solidFill>
                          <a:schemeClr val="accent4"/>
                        </a:solidFill>
                      </a:rPr>
                      <a:t>3</a:t>
                    </a:r>
                    <a:r>
                      <a:rPr lang="en-US" baseline="0">
                        <a:solidFill>
                          <a:schemeClr val="accent4"/>
                        </a:solidFill>
                      </a:rPr>
                      <a:t> - 31,652x</a:t>
                    </a:r>
                    <a:r>
                      <a:rPr lang="en-US" baseline="30000">
                        <a:solidFill>
                          <a:schemeClr val="accent4"/>
                        </a:solidFill>
                      </a:rPr>
                      <a:t>2</a:t>
                    </a:r>
                    <a:r>
                      <a:rPr lang="en-US" baseline="0">
                        <a:solidFill>
                          <a:schemeClr val="accent4"/>
                        </a:solidFill>
                      </a:rPr>
                      <a:t> + 320,39x - 1222</a:t>
                    </a:r>
                    <a:br>
                      <a:rPr lang="en-US" baseline="0">
                        <a:solidFill>
                          <a:schemeClr val="accent4"/>
                        </a:solidFill>
                      </a:rPr>
                    </a:br>
                    <a:r>
                      <a:rPr lang="en-US" baseline="0">
                        <a:solidFill>
                          <a:schemeClr val="accent4"/>
                        </a:solidFill>
                      </a:rPr>
                      <a:t>R² = 0,9992</a:t>
                    </a:r>
                    <a:endParaRPr lang="en-US">
                      <a:solidFill>
                        <a:schemeClr val="accent4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solidFill>
                    <a:schemeClr val="accent4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Hoja1!$B$2:$B$9</c:f>
              <c:numCache>
                <c:formatCode>General</c:formatCode>
                <c:ptCount val="8"/>
                <c:pt idx="0">
                  <c:v>13</c:v>
                </c:pt>
                <c:pt idx="1">
                  <c:v>13.25</c:v>
                </c:pt>
                <c:pt idx="2">
                  <c:v>13.5</c:v>
                </c:pt>
                <c:pt idx="3">
                  <c:v>14</c:v>
                </c:pt>
                <c:pt idx="4">
                  <c:v>14.5</c:v>
                </c:pt>
                <c:pt idx="5">
                  <c:v>15</c:v>
                </c:pt>
                <c:pt idx="6">
                  <c:v>15.3</c:v>
                </c:pt>
                <c:pt idx="7">
                  <c:v>16</c:v>
                </c:pt>
              </c:numCache>
            </c:numRef>
          </c:xVal>
          <c:yVal>
            <c:numRef>
              <c:f>Hoja1!$C$2:$C$9</c:f>
              <c:numCache>
                <c:formatCode>General</c:formatCode>
                <c:ptCount val="8"/>
                <c:pt idx="0">
                  <c:v>-3.5</c:v>
                </c:pt>
                <c:pt idx="1">
                  <c:v>-3.25</c:v>
                </c:pt>
                <c:pt idx="2">
                  <c:v>-3</c:v>
                </c:pt>
                <c:pt idx="3">
                  <c:v>-2.75</c:v>
                </c:pt>
                <c:pt idx="4">
                  <c:v>-2.6</c:v>
                </c:pt>
                <c:pt idx="5">
                  <c:v>-2.5</c:v>
                </c:pt>
                <c:pt idx="6">
                  <c:v>-2.4700000000000002</c:v>
                </c:pt>
                <c:pt idx="7">
                  <c:v>-2.44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A2-4AC5-A980-2DC329B0F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2555407"/>
        <c:axId val="942565391"/>
      </c:scatterChart>
      <c:valAx>
        <c:axId val="942555407"/>
        <c:scaling>
          <c:orientation val="minMax"/>
          <c:max val="16"/>
          <c:min val="1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42565391"/>
        <c:crosses val="autoZero"/>
        <c:crossBetween val="midCat"/>
      </c:valAx>
      <c:valAx>
        <c:axId val="942565391"/>
        <c:scaling>
          <c:orientation val="minMax"/>
          <c:max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425554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Pared dorsal en la transición del primer al segundo verticilo (girada) </a:t>
            </a:r>
            <a:endParaRPr lang="es-E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970380960185765"/>
          <c:y val="0.275674529508248"/>
          <c:w val="0.60211722533534029"/>
          <c:h val="0.52232129936818883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7030A0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10898518969587731"/>
                  <c:y val="0.4834737981736125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Hoja1!$Q$70:$Q$82</c:f>
              <c:numCache>
                <c:formatCode>0.0000</c:formatCode>
                <c:ptCount val="13"/>
                <c:pt idx="0">
                  <c:v>0.18829999999999997</c:v>
                </c:pt>
                <c:pt idx="1">
                  <c:v>0.20529999999999998</c:v>
                </c:pt>
                <c:pt idx="2">
                  <c:v>0.2263</c:v>
                </c:pt>
                <c:pt idx="3">
                  <c:v>0.25099999999999995</c:v>
                </c:pt>
                <c:pt idx="4">
                  <c:v>0.27889999999999998</c:v>
                </c:pt>
                <c:pt idx="5">
                  <c:v>0.30909999999999999</c:v>
                </c:pt>
                <c:pt idx="6">
                  <c:v>0.34059999999999996</c:v>
                </c:pt>
                <c:pt idx="7">
                  <c:v>0.37230000000000002</c:v>
                </c:pt>
                <c:pt idx="8">
                  <c:v>0.40289999999999998</c:v>
                </c:pt>
                <c:pt idx="9">
                  <c:v>0.43099999999999999</c:v>
                </c:pt>
                <c:pt idx="10">
                  <c:v>0.45539999999999997</c:v>
                </c:pt>
                <c:pt idx="11">
                  <c:v>0.47489999999999993</c:v>
                </c:pt>
                <c:pt idx="12">
                  <c:v>0.49389999999999995</c:v>
                </c:pt>
              </c:numCache>
            </c:numRef>
          </c:xVal>
          <c:yVal>
            <c:numRef>
              <c:f>Hoja1!$R$70:$R$82</c:f>
              <c:numCache>
                <c:formatCode>General</c:formatCode>
                <c:ptCount val="13"/>
                <c:pt idx="0">
                  <c:v>8.1000000000000003E-2</c:v>
                </c:pt>
                <c:pt idx="1">
                  <c:v>5.6199999999999986E-2</c:v>
                </c:pt>
                <c:pt idx="2">
                  <c:v>3.7999999999999992E-2</c:v>
                </c:pt>
                <c:pt idx="3">
                  <c:v>2.2500000000000003E-2</c:v>
                </c:pt>
                <c:pt idx="4">
                  <c:v>1.050000000000002E-2</c:v>
                </c:pt>
                <c:pt idx="5">
                  <c:v>3.1000000000000021E-3</c:v>
                </c:pt>
                <c:pt idx="6">
                  <c:v>1.0000000000000113E-3</c:v>
                </c:pt>
                <c:pt idx="7">
                  <c:v>4.6000000000000034E-3</c:v>
                </c:pt>
                <c:pt idx="8">
                  <c:v>1.4200000000000001E-2</c:v>
                </c:pt>
                <c:pt idx="9">
                  <c:v>2.9499999999999981E-2</c:v>
                </c:pt>
                <c:pt idx="10">
                  <c:v>5.0200000000000009E-2</c:v>
                </c:pt>
                <c:pt idx="11">
                  <c:v>7.5400000000000009E-2</c:v>
                </c:pt>
                <c:pt idx="12">
                  <c:v>0.1019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53-407D-A4E8-40B2C0DEED9F}"/>
            </c:ext>
          </c:extLst>
        </c:ser>
        <c:ser>
          <c:idx val="1"/>
          <c:order val="1"/>
          <c:spPr>
            <a:ln w="476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0">
                <a:solidFill>
                  <a:schemeClr val="accent2"/>
                </a:solidFill>
              </a:ln>
              <a:effectLst/>
            </c:spPr>
          </c:marker>
          <c:xVal>
            <c:numRef>
              <c:f>Hoja1!$Q$88:$Q$90</c:f>
              <c:numCache>
                <c:formatCode>General</c:formatCode>
                <c:ptCount val="3"/>
                <c:pt idx="0">
                  <c:v>0.33294633306373761</c:v>
                </c:pt>
                <c:pt idx="1">
                  <c:v>0.33294633306373761</c:v>
                </c:pt>
                <c:pt idx="2">
                  <c:v>0.33294633306373761</c:v>
                </c:pt>
              </c:numCache>
            </c:numRef>
          </c:xVal>
          <c:yVal>
            <c:numRef>
              <c:f>Hoja1!$R$88:$R$90</c:f>
              <c:numCache>
                <c:formatCode>General</c:formatCode>
                <c:ptCount val="3"/>
                <c:pt idx="0">
                  <c:v>-0.05</c:v>
                </c:pt>
                <c:pt idx="1">
                  <c:v>-2.9894629392887007E-3</c:v>
                </c:pt>
                <c:pt idx="2">
                  <c:v>0.15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F53-407D-A4E8-40B2C0DEED9F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25400">
                <a:solidFill>
                  <a:srgbClr val="7030A0"/>
                </a:solidFill>
              </a:ln>
              <a:effectLst/>
            </c:spPr>
          </c:marker>
          <c:xVal>
            <c:numRef>
              <c:f>Hoja1!$Q$92</c:f>
              <c:numCache>
                <c:formatCode>General</c:formatCode>
                <c:ptCount val="1"/>
                <c:pt idx="0">
                  <c:v>0.33294633306373761</c:v>
                </c:pt>
              </c:numCache>
            </c:numRef>
          </c:xVal>
          <c:yVal>
            <c:numRef>
              <c:f>Hoja1!$R$92</c:f>
              <c:numCache>
                <c:formatCode>General</c:formatCode>
                <c:ptCount val="1"/>
                <c:pt idx="0">
                  <c:v>6.2235301599311316E-2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F53-407D-A4E8-40B2C0DEED9F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25400">
                <a:solidFill>
                  <a:srgbClr val="7030A0"/>
                </a:solidFill>
              </a:ln>
              <a:effectLst/>
            </c:spPr>
          </c:marker>
          <c:xVal>
            <c:numRef>
              <c:f>Hoja1!$Q$89</c:f>
              <c:numCache>
                <c:formatCode>General</c:formatCode>
                <c:ptCount val="1"/>
                <c:pt idx="0">
                  <c:v>0.33294633306373761</c:v>
                </c:pt>
              </c:numCache>
            </c:numRef>
          </c:xVal>
          <c:yVal>
            <c:numRef>
              <c:f>Hoja1!$R$89</c:f>
              <c:numCache>
                <c:formatCode>General</c:formatCode>
                <c:ptCount val="1"/>
                <c:pt idx="0">
                  <c:v>-2.9894629392887007E-3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F53-407D-A4E8-40B2C0DEED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1333887"/>
        <c:axId val="1791324735"/>
      </c:scatterChart>
      <c:valAx>
        <c:axId val="1791333887"/>
        <c:scaling>
          <c:orientation val="minMax"/>
          <c:max val="0.5"/>
          <c:min val="0.1500000000000000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91324735"/>
        <c:crosses val="autoZero"/>
        <c:crossBetween val="midCat"/>
        <c:majorUnit val="5.000000000000001E-2"/>
      </c:valAx>
      <c:valAx>
        <c:axId val="1791324735"/>
        <c:scaling>
          <c:orientation val="minMax"/>
          <c:max val="0.15000000000000002"/>
          <c:min val="-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91333887"/>
        <c:crossesAt val="0.15000000000000002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Pared dorsal en la transición del primer al segundo verticilo </a:t>
            </a:r>
          </a:p>
        </c:rich>
      </c:tx>
      <c:layout>
        <c:manualLayout>
          <c:xMode val="edge"/>
          <c:yMode val="edge"/>
          <c:x val="0.10794922923154576"/>
          <c:y val="2.15489627949476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99112623764847"/>
          <c:y val="0.19660851296938647"/>
          <c:w val="0.45698579360123526"/>
          <c:h val="0.71378611538099557"/>
        </c:manualLayout>
      </c:layout>
      <c:scatterChart>
        <c:scatterStyle val="lineMarker"/>
        <c:varyColors val="0"/>
        <c:ser>
          <c:idx val="4"/>
          <c:order val="0"/>
          <c:spPr>
            <a:ln w="1587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Hoja1!$AB$46:$AB$59</c:f>
              <c:numCache>
                <c:formatCode>General</c:formatCode>
                <c:ptCount val="14"/>
                <c:pt idx="0">
                  <c:v>0.1883</c:v>
                </c:pt>
                <c:pt idx="1">
                  <c:v>0.21157085600000003</c:v>
                </c:pt>
                <c:pt idx="2">
                  <c:v>0.232488205</c:v>
                </c:pt>
                <c:pt idx="3">
                  <c:v>0.248614429</c:v>
                </c:pt>
                <c:pt idx="4">
                  <c:v>0.25994952800000004</c:v>
                </c:pt>
                <c:pt idx="5">
                  <c:v>0.26649350199999999</c:v>
                </c:pt>
                <c:pt idx="6">
                  <c:v>0.26824635099999999</c:v>
                </c:pt>
                <c:pt idx="7">
                  <c:v>0.26520807499999999</c:v>
                </c:pt>
                <c:pt idx="8">
                  <c:v>0.25737867400000003</c:v>
                </c:pt>
                <c:pt idx="9">
                  <c:v>0.24475814800000001</c:v>
                </c:pt>
                <c:pt idx="10">
                  <c:v>0.22734649699999998</c:v>
                </c:pt>
                <c:pt idx="11">
                  <c:v>0.205143721</c:v>
                </c:pt>
                <c:pt idx="12">
                  <c:v>0.17814981999999996</c:v>
                </c:pt>
                <c:pt idx="13">
                  <c:v>0.16739999999999999</c:v>
                </c:pt>
              </c:numCache>
            </c:numRef>
          </c:xVal>
          <c:yVal>
            <c:numRef>
              <c:f>Hoja1!$AA$46:$AA$59</c:f>
              <c:numCache>
                <c:formatCode>0.000</c:formatCode>
                <c:ptCount val="14"/>
                <c:pt idx="0">
                  <c:v>7.6999999999999999E-2</c:v>
                </c:pt>
                <c:pt idx="1">
                  <c:v>0.1</c:v>
                </c:pt>
                <c:pt idx="2">
                  <c:v>0.125</c:v>
                </c:pt>
                <c:pt idx="3">
                  <c:v>0.15</c:v>
                </c:pt>
                <c:pt idx="4">
                  <c:v>0.17499999999999999</c:v>
                </c:pt>
                <c:pt idx="5">
                  <c:v>0.19999999999999998</c:v>
                </c:pt>
                <c:pt idx="6">
                  <c:v>0.22499999999999998</c:v>
                </c:pt>
                <c:pt idx="7">
                  <c:v>0.24999999999999997</c:v>
                </c:pt>
                <c:pt idx="8">
                  <c:v>0.27499999999999997</c:v>
                </c:pt>
                <c:pt idx="9">
                  <c:v>0.3</c:v>
                </c:pt>
                <c:pt idx="10">
                  <c:v>0.32500000000000001</c:v>
                </c:pt>
                <c:pt idx="11">
                  <c:v>0.35000000000000003</c:v>
                </c:pt>
                <c:pt idx="12">
                  <c:v>0.37500000000000006</c:v>
                </c:pt>
                <c:pt idx="13">
                  <c:v>0.3826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3EA-46AC-B914-D3821D4E1922}"/>
            </c:ext>
          </c:extLst>
        </c:ser>
        <c:ser>
          <c:idx val="0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Hoja1!$Q$45:$Q$57</c:f>
              <c:numCache>
                <c:formatCode>General</c:formatCode>
                <c:ptCount val="13"/>
                <c:pt idx="0">
                  <c:v>0.1883</c:v>
                </c:pt>
                <c:pt idx="1">
                  <c:v>0.21310000000000001</c:v>
                </c:pt>
                <c:pt idx="2">
                  <c:v>0.23130000000000001</c:v>
                </c:pt>
                <c:pt idx="3">
                  <c:v>0.24679999999999999</c:v>
                </c:pt>
                <c:pt idx="4">
                  <c:v>0.25879999999999997</c:v>
                </c:pt>
                <c:pt idx="5">
                  <c:v>0.26619999999999999</c:v>
                </c:pt>
                <c:pt idx="6">
                  <c:v>0.26829999999999998</c:v>
                </c:pt>
                <c:pt idx="7">
                  <c:v>0.26469999999999999</c:v>
                </c:pt>
                <c:pt idx="8">
                  <c:v>0.25509999999999999</c:v>
                </c:pt>
                <c:pt idx="9">
                  <c:v>0.23980000000000001</c:v>
                </c:pt>
                <c:pt idx="10">
                  <c:v>0.21909999999999999</c:v>
                </c:pt>
                <c:pt idx="11">
                  <c:v>0.19389999999999999</c:v>
                </c:pt>
                <c:pt idx="12">
                  <c:v>0.16739999999999999</c:v>
                </c:pt>
              </c:numCache>
            </c:numRef>
          </c:xVal>
          <c:yVal>
            <c:numRef>
              <c:f>Hoja1!$R$45:$R$57</c:f>
              <c:numCache>
                <c:formatCode>0.0000</c:formatCode>
                <c:ptCount val="13"/>
                <c:pt idx="0">
                  <c:v>7.6999999999999999E-2</c:v>
                </c:pt>
                <c:pt idx="1">
                  <c:v>9.4E-2</c:v>
                </c:pt>
                <c:pt idx="2">
                  <c:v>0.115</c:v>
                </c:pt>
                <c:pt idx="3">
                  <c:v>0.13969999999999999</c:v>
                </c:pt>
                <c:pt idx="4">
                  <c:v>0.1676</c:v>
                </c:pt>
                <c:pt idx="5">
                  <c:v>0.1978</c:v>
                </c:pt>
                <c:pt idx="6">
                  <c:v>0.2293</c:v>
                </c:pt>
                <c:pt idx="7">
                  <c:v>0.26100000000000001</c:v>
                </c:pt>
                <c:pt idx="8">
                  <c:v>0.29160000000000003</c:v>
                </c:pt>
                <c:pt idx="9">
                  <c:v>0.31969999999999998</c:v>
                </c:pt>
                <c:pt idx="10">
                  <c:v>0.34410000000000002</c:v>
                </c:pt>
                <c:pt idx="11">
                  <c:v>0.36359999999999998</c:v>
                </c:pt>
                <c:pt idx="12">
                  <c:v>0.3826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EA-46AC-B914-D3821D4E1922}"/>
            </c:ext>
          </c:extLst>
        </c:ser>
        <c:ser>
          <c:idx val="1"/>
          <c:order val="2"/>
          <c:spPr>
            <a:ln w="476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22225">
                <a:solidFill>
                  <a:srgbClr val="7030A0"/>
                </a:solidFill>
              </a:ln>
              <a:effectLst/>
            </c:spPr>
          </c:marker>
          <c:xVal>
            <c:numRef>
              <c:f>Hoja1!$T$88:$T$90</c:f>
              <c:numCache>
                <c:formatCode>0.00000000</c:formatCode>
                <c:ptCount val="3"/>
                <c:pt idx="0">
                  <c:v>0.31530000000000002</c:v>
                </c:pt>
                <c:pt idx="1">
                  <c:v>0.26828946293928868</c:v>
                </c:pt>
                <c:pt idx="2">
                  <c:v>0.1153</c:v>
                </c:pt>
              </c:numCache>
            </c:numRef>
          </c:xVal>
          <c:yVal>
            <c:numRef>
              <c:f>Hoja1!$U$88:$U$90</c:f>
              <c:numCache>
                <c:formatCode>0.00000000</c:formatCode>
                <c:ptCount val="3"/>
                <c:pt idx="0">
                  <c:v>0.22164633306373763</c:v>
                </c:pt>
                <c:pt idx="1">
                  <c:v>0.22164633306373763</c:v>
                </c:pt>
                <c:pt idx="2">
                  <c:v>0.22164633306373763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EA-46AC-B914-D3821D4E1922}"/>
            </c:ext>
          </c:extLst>
        </c:ser>
        <c:ser>
          <c:idx val="2"/>
          <c:order val="3"/>
          <c:spPr>
            <a:ln w="4762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22225">
                <a:solidFill>
                  <a:srgbClr val="7030A0"/>
                </a:solidFill>
              </a:ln>
              <a:effectLst/>
            </c:spPr>
          </c:marker>
          <c:xVal>
            <c:numRef>
              <c:f>Hoja1!$T$89</c:f>
              <c:numCache>
                <c:formatCode>0.00000000</c:formatCode>
                <c:ptCount val="1"/>
                <c:pt idx="0">
                  <c:v>0.26828946293928868</c:v>
                </c:pt>
              </c:numCache>
            </c:numRef>
          </c:xVal>
          <c:yVal>
            <c:numRef>
              <c:f>Hoja1!$U$89</c:f>
              <c:numCache>
                <c:formatCode>0.00000000</c:formatCode>
                <c:ptCount val="1"/>
                <c:pt idx="0">
                  <c:v>0.22164633306373763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3EA-46AC-B914-D3821D4E1922}"/>
            </c:ext>
          </c:extLst>
        </c:ser>
        <c:ser>
          <c:idx val="3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25400">
                <a:solidFill>
                  <a:srgbClr val="7030A0"/>
                </a:solidFill>
              </a:ln>
              <a:effectLst/>
            </c:spPr>
          </c:marker>
          <c:xVal>
            <c:numRef>
              <c:f>Hoja1!$T$92</c:f>
              <c:numCache>
                <c:formatCode>0.00000000</c:formatCode>
                <c:ptCount val="1"/>
                <c:pt idx="0">
                  <c:v>0.20306469840068869</c:v>
                </c:pt>
              </c:numCache>
            </c:numRef>
          </c:xVal>
          <c:yVal>
            <c:numRef>
              <c:f>Hoja1!$U$92</c:f>
              <c:numCache>
                <c:formatCode>0.00000000</c:formatCode>
                <c:ptCount val="1"/>
                <c:pt idx="0">
                  <c:v>0.22164633306373763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3EA-46AC-B914-D3821D4E1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8029119"/>
        <c:axId val="1768027871"/>
      </c:scatterChart>
      <c:valAx>
        <c:axId val="1768029119"/>
        <c:scaling>
          <c:orientation val="minMax"/>
          <c:max val="0.30000000000000004"/>
          <c:min val="0.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68027871"/>
        <c:crosses val="max"/>
        <c:crossBetween val="midCat"/>
        <c:majorUnit val="5.000000000000001E-2"/>
      </c:valAx>
      <c:valAx>
        <c:axId val="1768027871"/>
        <c:scaling>
          <c:orientation val="minMax"/>
          <c:min val="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680291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7030A0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8.2625109361329829E-2"/>
                  <c:y val="0.4601829979585885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Hoja1!$B$2:$B$9</c:f>
              <c:numCache>
                <c:formatCode>General</c:formatCode>
                <c:ptCount val="8"/>
                <c:pt idx="0">
                  <c:v>13</c:v>
                </c:pt>
                <c:pt idx="1">
                  <c:v>13.25</c:v>
                </c:pt>
                <c:pt idx="2">
                  <c:v>13.5</c:v>
                </c:pt>
                <c:pt idx="3">
                  <c:v>14</c:v>
                </c:pt>
                <c:pt idx="4">
                  <c:v>14.5</c:v>
                </c:pt>
                <c:pt idx="5">
                  <c:v>15</c:v>
                </c:pt>
                <c:pt idx="6">
                  <c:v>15.3</c:v>
                </c:pt>
                <c:pt idx="7">
                  <c:v>16</c:v>
                </c:pt>
              </c:numCache>
            </c:numRef>
          </c:xVal>
          <c:yVal>
            <c:numRef>
              <c:f>Hoja1!$C$2:$C$9</c:f>
              <c:numCache>
                <c:formatCode>General</c:formatCode>
                <c:ptCount val="8"/>
                <c:pt idx="0">
                  <c:v>-3.5</c:v>
                </c:pt>
                <c:pt idx="1">
                  <c:v>-3.25</c:v>
                </c:pt>
                <c:pt idx="2">
                  <c:v>-3</c:v>
                </c:pt>
                <c:pt idx="3">
                  <c:v>-2.75</c:v>
                </c:pt>
                <c:pt idx="4">
                  <c:v>-2.6</c:v>
                </c:pt>
                <c:pt idx="5">
                  <c:v>-2.5</c:v>
                </c:pt>
                <c:pt idx="6">
                  <c:v>-2.4700000000000002</c:v>
                </c:pt>
                <c:pt idx="7">
                  <c:v>-2.44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02-412C-A26A-005D61753A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947407"/>
        <c:axId val="587944911"/>
      </c:scatterChart>
      <c:valAx>
        <c:axId val="587947407"/>
        <c:scaling>
          <c:orientation val="minMax"/>
          <c:max val="16"/>
          <c:min val="1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87944911"/>
        <c:crosses val="autoZero"/>
        <c:crossBetween val="midCat"/>
      </c:valAx>
      <c:valAx>
        <c:axId val="587944911"/>
        <c:scaling>
          <c:orientation val="minMax"/>
          <c:max val="-2"/>
          <c:min val="-3.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879474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Hoja1!$E$1</c:f>
              <c:strCache>
                <c:ptCount val="1"/>
                <c:pt idx="0">
                  <c:v>k^(xx pi)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</c:dPt>
          <c:trendline>
            <c:spPr>
              <a:ln w="19050" cap="rnd">
                <a:solidFill>
                  <a:srgbClr val="FFC000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14863648293963255"/>
                  <c:y val="0.41625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Hoja1!$D$2:$D$9</c:f>
              <c:numCache>
                <c:formatCode>General</c:formatCode>
                <c:ptCount val="8"/>
                <c:pt idx="0">
                  <c:v>5.1050880620834143</c:v>
                </c:pt>
                <c:pt idx="1">
                  <c:v>5.203262832508095</c:v>
                </c:pt>
                <c:pt idx="2">
                  <c:v>5.3014376029327757</c:v>
                </c:pt>
                <c:pt idx="3">
                  <c:v>5.497787143782138</c:v>
                </c:pt>
                <c:pt idx="4">
                  <c:v>5.6941366846315002</c:v>
                </c:pt>
                <c:pt idx="5">
                  <c:v>5.8904862254808616</c:v>
                </c:pt>
                <c:pt idx="6">
                  <c:v>6.0082959499904796</c:v>
                </c:pt>
                <c:pt idx="7">
                  <c:v>6.2831853071795862</c:v>
                </c:pt>
              </c:numCache>
            </c:numRef>
          </c:xVal>
          <c:yVal>
            <c:numRef>
              <c:f>Hoja1!$E$2:$E$9</c:f>
              <c:numCache>
                <c:formatCode>General</c:formatCode>
                <c:ptCount val="8"/>
                <c:pt idx="0">
                  <c:v>0.15384652395645632</c:v>
                </c:pt>
                <c:pt idx="1">
                  <c:v>0.1758542437567609</c:v>
                </c:pt>
                <c:pt idx="2">
                  <c:v>0.20101016423364251</c:v>
                </c:pt>
                <c:pt idx="3">
                  <c:v>0.2297646349730614</c:v>
                </c:pt>
                <c:pt idx="4">
                  <c:v>0.24895581949058793</c:v>
                </c:pt>
                <c:pt idx="5">
                  <c:v>0.26263242799474568</c:v>
                </c:pt>
                <c:pt idx="6">
                  <c:v>0.26688008574535294</c:v>
                </c:pt>
                <c:pt idx="7">
                  <c:v>0.27119644253858816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56-46B8-B4D0-A31BEBAF5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9147551"/>
        <c:axId val="1769148799"/>
      </c:scatterChart>
      <c:valAx>
        <c:axId val="1769147551"/>
        <c:scaling>
          <c:orientation val="minMax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69148799"/>
        <c:crosses val="autoZero"/>
        <c:crossBetween val="midCat"/>
      </c:valAx>
      <c:valAx>
        <c:axId val="1769148799"/>
        <c:scaling>
          <c:orientation val="minMax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69147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Hoja1!$C$31</c:f>
              <c:strCache>
                <c:ptCount val="1"/>
                <c:pt idx="0">
                  <c:v>k^(xx pi)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8.7431758530183729E-2"/>
                  <c:y val="0.4116203703703703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accent2"/>
                        </a:solidFill>
                      </a:rPr>
                      <a:t>y = -0,0165x</a:t>
                    </a:r>
                    <a:r>
                      <a:rPr lang="en-US" baseline="30000">
                        <a:solidFill>
                          <a:schemeClr val="accent2"/>
                        </a:solidFill>
                      </a:rPr>
                      <a:t>2</a:t>
                    </a:r>
                    <a:r>
                      <a:rPr lang="en-US" baseline="0">
                        <a:solidFill>
                          <a:schemeClr val="accent2"/>
                        </a:solidFill>
                      </a:rPr>
                      <a:t> + 0,5174x - 3,7724</a:t>
                    </a:r>
                    <a:br>
                      <a:rPr lang="en-US" baseline="0"/>
                    </a:br>
                    <a:r>
                      <a:rPr lang="en-US" baseline="0"/>
                      <a:t>R² = 0,9958</a:t>
                    </a:r>
                    <a:endParaRPr lang="en-US"/>
                  </a:p>
                </c:rich>
              </c:tx>
              <c:numFmt formatCode="General" sourceLinked="0"/>
              <c:spPr>
                <a:solidFill>
                  <a:sysClr val="window" lastClr="FFFFFF"/>
                </a:solidFill>
                <a:ln>
                  <a:solidFill>
                    <a:schemeClr val="accent4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Hoja1!$B$32:$B$39</c:f>
              <c:numCache>
                <c:formatCode>General</c:formatCode>
                <c:ptCount val="8"/>
                <c:pt idx="0">
                  <c:v>13</c:v>
                </c:pt>
                <c:pt idx="1">
                  <c:v>13.25</c:v>
                </c:pt>
                <c:pt idx="2">
                  <c:v>13.5</c:v>
                </c:pt>
                <c:pt idx="3">
                  <c:v>14</c:v>
                </c:pt>
                <c:pt idx="4">
                  <c:v>14.5</c:v>
                </c:pt>
                <c:pt idx="5">
                  <c:v>15</c:v>
                </c:pt>
                <c:pt idx="6">
                  <c:v>15.3</c:v>
                </c:pt>
                <c:pt idx="7">
                  <c:v>16</c:v>
                </c:pt>
              </c:numCache>
            </c:numRef>
          </c:xVal>
          <c:yVal>
            <c:numRef>
              <c:f>Hoja1!$C$32:$C$39</c:f>
              <c:numCache>
                <c:formatCode>General</c:formatCode>
                <c:ptCount val="8"/>
                <c:pt idx="0">
                  <c:v>0.15384652395645632</c:v>
                </c:pt>
                <c:pt idx="1">
                  <c:v>0.1758542437567609</c:v>
                </c:pt>
                <c:pt idx="2">
                  <c:v>0.20101016423364251</c:v>
                </c:pt>
                <c:pt idx="3">
                  <c:v>0.2297646349730614</c:v>
                </c:pt>
                <c:pt idx="4">
                  <c:v>0.24895581949058793</c:v>
                </c:pt>
                <c:pt idx="5">
                  <c:v>0.26263242799474568</c:v>
                </c:pt>
                <c:pt idx="6">
                  <c:v>0.26688008574535294</c:v>
                </c:pt>
                <c:pt idx="7">
                  <c:v>0.27119644253858816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BF-457A-8631-D2B168A7DD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4229231"/>
        <c:axId val="1784226735"/>
      </c:scatterChart>
      <c:valAx>
        <c:axId val="1784229231"/>
        <c:scaling>
          <c:orientation val="minMax"/>
          <c:min val="12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84226735"/>
        <c:crosses val="autoZero"/>
        <c:crossBetween val="midCat"/>
      </c:valAx>
      <c:valAx>
        <c:axId val="1784226735"/>
        <c:scaling>
          <c:orientation val="minMax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84229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 b="0" i="0" u="none" strike="noStrike" baseline="0">
                <a:effectLst/>
              </a:rPr>
              <a:t>Ajuste (𝜇, 𝑟(𝜇))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Hoja1!$O$31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1.844838145231846E-2"/>
                  <c:y val="0.3587623942840478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accent2"/>
                        </a:solidFill>
                      </a:rPr>
                      <a:t>y = -1,0809x</a:t>
                    </a:r>
                    <a:r>
                      <a:rPr lang="en-US" baseline="30000">
                        <a:solidFill>
                          <a:schemeClr val="accent2"/>
                        </a:solidFill>
                      </a:rPr>
                      <a:t>2</a:t>
                    </a:r>
                    <a:r>
                      <a:rPr lang="en-US" baseline="0">
                        <a:solidFill>
                          <a:schemeClr val="accent2"/>
                        </a:solidFill>
                      </a:rPr>
                      <a:t> + 13,132x - 42,311</a:t>
                    </a:r>
                    <a:br>
                      <a:rPr lang="en-US" baseline="0"/>
                    </a:br>
                    <a:r>
                      <a:rPr lang="en-US" baseline="0"/>
                      <a:t>R² = 0,9872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solidFill>
                    <a:schemeClr val="accent2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Hoja1!$N$32:$N$39</c:f>
              <c:numCache>
                <c:formatCode>General</c:formatCode>
                <c:ptCount val="8"/>
                <c:pt idx="0">
                  <c:v>5.1050880620834143</c:v>
                </c:pt>
                <c:pt idx="1">
                  <c:v>5.203262832508095</c:v>
                </c:pt>
                <c:pt idx="2">
                  <c:v>5.3014376029327757</c:v>
                </c:pt>
                <c:pt idx="3">
                  <c:v>5.497787143782138</c:v>
                </c:pt>
                <c:pt idx="4">
                  <c:v>5.6941366846315002</c:v>
                </c:pt>
                <c:pt idx="5">
                  <c:v>5.8904862254808616</c:v>
                </c:pt>
                <c:pt idx="6">
                  <c:v>6.0082959499904796</c:v>
                </c:pt>
                <c:pt idx="7">
                  <c:v>6.2831853071795862</c:v>
                </c:pt>
              </c:numCache>
            </c:numRef>
          </c:xVal>
          <c:yVal>
            <c:numRef>
              <c:f>Hoja1!$O$32:$O$39</c:f>
              <c:numCache>
                <c:formatCode>General</c:formatCode>
                <c:ptCount val="8"/>
                <c:pt idx="0">
                  <c:v>-3.5</c:v>
                </c:pt>
                <c:pt idx="1">
                  <c:v>-3.25</c:v>
                </c:pt>
                <c:pt idx="2">
                  <c:v>-3</c:v>
                </c:pt>
                <c:pt idx="3">
                  <c:v>-2.75</c:v>
                </c:pt>
                <c:pt idx="4">
                  <c:v>-2.6</c:v>
                </c:pt>
                <c:pt idx="5">
                  <c:v>-2.5</c:v>
                </c:pt>
                <c:pt idx="6">
                  <c:v>-2.4700000000000002</c:v>
                </c:pt>
                <c:pt idx="7">
                  <c:v>-2.44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37-4357-8780-79ECC5B73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0515999"/>
        <c:axId val="1480514335"/>
      </c:scatterChart>
      <c:valAx>
        <c:axId val="1480515999"/>
        <c:scaling>
          <c:orientation val="minMax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80514335"/>
        <c:crosses val="autoZero"/>
        <c:crossBetween val="midCat"/>
      </c:valAx>
      <c:valAx>
        <c:axId val="1480514335"/>
        <c:scaling>
          <c:orientation val="minMax"/>
          <c:max val="-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805159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Hoja1!$C$58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19251334208223972"/>
                  <c:y val="-0.133410615339749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Hoja1!$B$59:$B$71</c:f>
              <c:numCache>
                <c:formatCode>0.0000</c:formatCode>
                <c:ptCount val="13"/>
                <c:pt idx="0">
                  <c:v>3.5000000000000003E-2</c:v>
                </c:pt>
                <c:pt idx="1">
                  <c:v>7.4200000000000002E-2</c:v>
                </c:pt>
                <c:pt idx="2">
                  <c:v>0.122</c:v>
                </c:pt>
                <c:pt idx="3">
                  <c:v>0.17799999999999999</c:v>
                </c:pt>
                <c:pt idx="4">
                  <c:v>0.24079999999999999</c:v>
                </c:pt>
                <c:pt idx="5">
                  <c:v>0.30869999999999997</c:v>
                </c:pt>
                <c:pt idx="6">
                  <c:v>0.37940000000000002</c:v>
                </c:pt>
                <c:pt idx="7">
                  <c:v>0.45019999999999999</c:v>
                </c:pt>
                <c:pt idx="8">
                  <c:v>0.51819999999999999</c:v>
                </c:pt>
                <c:pt idx="9">
                  <c:v>0.58040000000000003</c:v>
                </c:pt>
                <c:pt idx="10">
                  <c:v>0.63400000000000001</c:v>
                </c:pt>
                <c:pt idx="11">
                  <c:v>0.67659999999999998</c:v>
                </c:pt>
                <c:pt idx="12">
                  <c:v>0.70620000000000005</c:v>
                </c:pt>
              </c:numCache>
            </c:numRef>
          </c:xVal>
          <c:yVal>
            <c:numRef>
              <c:f>Hoja1!$C$59:$C$71</c:f>
              <c:numCache>
                <c:formatCode>0.0000</c:formatCode>
                <c:ptCount val="13"/>
                <c:pt idx="0">
                  <c:v>-0.27410000000000001</c:v>
                </c:pt>
                <c:pt idx="1">
                  <c:v>-0.31780000000000003</c:v>
                </c:pt>
                <c:pt idx="2">
                  <c:v>-0.35759999999999997</c:v>
                </c:pt>
                <c:pt idx="3">
                  <c:v>-0.39140000000000003</c:v>
                </c:pt>
                <c:pt idx="4">
                  <c:v>-0.4168</c:v>
                </c:pt>
                <c:pt idx="5">
                  <c:v>-0.432</c:v>
                </c:pt>
                <c:pt idx="6">
                  <c:v>-0.43540000000000001</c:v>
                </c:pt>
                <c:pt idx="7">
                  <c:v>-0.4259</c:v>
                </c:pt>
                <c:pt idx="8">
                  <c:v>-0.4032</c:v>
                </c:pt>
                <c:pt idx="9">
                  <c:v>-0.36759999999999998</c:v>
                </c:pt>
                <c:pt idx="10">
                  <c:v>-0.32029999999999997</c:v>
                </c:pt>
                <c:pt idx="11">
                  <c:v>-0.26300000000000001</c:v>
                </c:pt>
                <c:pt idx="12">
                  <c:v>-0.19800000000000001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86-4F31-B6BF-CB5455C98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6137775"/>
        <c:axId val="1766135279"/>
      </c:scatterChart>
      <c:valAx>
        <c:axId val="1766137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66135279"/>
        <c:crosses val="autoZero"/>
        <c:crossBetween val="midCat"/>
      </c:valAx>
      <c:valAx>
        <c:axId val="1766135279"/>
        <c:scaling>
          <c:orientation val="minMax"/>
          <c:max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661377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Hoja1!$C$74</c:f>
              <c:strCache>
                <c:ptCount val="1"/>
                <c:pt idx="0">
                  <c:v>y+0,2321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Hoja1!$B$75:$B$87</c:f>
              <c:numCache>
                <c:formatCode>General</c:formatCode>
                <c:ptCount val="13"/>
                <c:pt idx="0">
                  <c:v>3.5000000000000003E-2</c:v>
                </c:pt>
                <c:pt idx="1">
                  <c:v>7.4200000000000002E-2</c:v>
                </c:pt>
                <c:pt idx="2">
                  <c:v>0.122</c:v>
                </c:pt>
                <c:pt idx="3">
                  <c:v>0.17799999999999999</c:v>
                </c:pt>
                <c:pt idx="4">
                  <c:v>0.24079999999999999</c:v>
                </c:pt>
                <c:pt idx="5">
                  <c:v>0.30869999999999997</c:v>
                </c:pt>
                <c:pt idx="6">
                  <c:v>0.37940000000000002</c:v>
                </c:pt>
                <c:pt idx="7">
                  <c:v>0.45019999999999999</c:v>
                </c:pt>
                <c:pt idx="8">
                  <c:v>0.51819999999999999</c:v>
                </c:pt>
                <c:pt idx="9">
                  <c:v>0.58040000000000003</c:v>
                </c:pt>
                <c:pt idx="10">
                  <c:v>0.63400000000000001</c:v>
                </c:pt>
                <c:pt idx="11">
                  <c:v>0.67659999999999998</c:v>
                </c:pt>
                <c:pt idx="12">
                  <c:v>0.70620000000000005</c:v>
                </c:pt>
              </c:numCache>
            </c:numRef>
          </c:xVal>
          <c:yVal>
            <c:numRef>
              <c:f>Hoja1!$C$75:$C$87</c:f>
              <c:numCache>
                <c:formatCode>General</c:formatCode>
                <c:ptCount val="13"/>
                <c:pt idx="0">
                  <c:v>-4.200000000000001E-2</c:v>
                </c:pt>
                <c:pt idx="1">
                  <c:v>-8.5700000000000026E-2</c:v>
                </c:pt>
                <c:pt idx="2">
                  <c:v>-0.12549999999999997</c:v>
                </c:pt>
                <c:pt idx="3">
                  <c:v>-0.15930000000000002</c:v>
                </c:pt>
                <c:pt idx="4">
                  <c:v>-0.1847</c:v>
                </c:pt>
                <c:pt idx="5">
                  <c:v>-0.19989999999999999</c:v>
                </c:pt>
                <c:pt idx="6">
                  <c:v>-0.20330000000000001</c:v>
                </c:pt>
                <c:pt idx="7">
                  <c:v>-0.1938</c:v>
                </c:pt>
                <c:pt idx="8">
                  <c:v>-0.1711</c:v>
                </c:pt>
                <c:pt idx="9">
                  <c:v>-0.13549999999999998</c:v>
                </c:pt>
                <c:pt idx="10">
                  <c:v>-8.8199999999999973E-2</c:v>
                </c:pt>
                <c:pt idx="11">
                  <c:v>-3.0900000000000011E-2</c:v>
                </c:pt>
                <c:pt idx="12">
                  <c:v>3.4099999999999991E-2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80-4AB0-B2EE-D0E2176978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5827823"/>
        <c:axId val="1765825743"/>
      </c:scatterChart>
      <c:valAx>
        <c:axId val="1765827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65825743"/>
        <c:crosses val="autoZero"/>
        <c:crossBetween val="midCat"/>
      </c:valAx>
      <c:valAx>
        <c:axId val="1765825743"/>
        <c:scaling>
          <c:orientation val="minMax"/>
          <c:min val="-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658278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Hoja1!$C$90</c:f>
              <c:strCache>
                <c:ptCount val="1"/>
                <c:pt idx="0">
                  <c:v>y+0,2321+0,2124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Hoja1!$B$91:$B$103</c:f>
              <c:numCache>
                <c:formatCode>General</c:formatCode>
                <c:ptCount val="13"/>
                <c:pt idx="0">
                  <c:v>-0.31474999999999997</c:v>
                </c:pt>
                <c:pt idx="1">
                  <c:v>-0.27555000000000002</c:v>
                </c:pt>
                <c:pt idx="2">
                  <c:v>-0.22775000000000001</c:v>
                </c:pt>
                <c:pt idx="3">
                  <c:v>-0.17175000000000001</c:v>
                </c:pt>
                <c:pt idx="4">
                  <c:v>-0.10895000000000002</c:v>
                </c:pt>
                <c:pt idx="5">
                  <c:v>-4.1050000000000031E-2</c:v>
                </c:pt>
                <c:pt idx="6">
                  <c:v>2.965000000000001E-2</c:v>
                </c:pt>
                <c:pt idx="7">
                  <c:v>0.10044999999999998</c:v>
                </c:pt>
                <c:pt idx="8">
                  <c:v>0.16844999999999999</c:v>
                </c:pt>
                <c:pt idx="9">
                  <c:v>0.23065000000000002</c:v>
                </c:pt>
                <c:pt idx="10">
                  <c:v>0.28425</c:v>
                </c:pt>
                <c:pt idx="11">
                  <c:v>0.32684999999999997</c:v>
                </c:pt>
                <c:pt idx="12">
                  <c:v>0.35645000000000004</c:v>
                </c:pt>
              </c:numCache>
            </c:numRef>
          </c:xVal>
          <c:yVal>
            <c:numRef>
              <c:f>Hoja1!$C$91:$C$103</c:f>
              <c:numCache>
                <c:formatCode>General</c:formatCode>
                <c:ptCount val="13"/>
                <c:pt idx="0">
                  <c:v>0.1704</c:v>
                </c:pt>
                <c:pt idx="1">
                  <c:v>0.12669999999999998</c:v>
                </c:pt>
                <c:pt idx="2">
                  <c:v>8.6900000000000033E-2</c:v>
                </c:pt>
                <c:pt idx="3">
                  <c:v>5.3099999999999981E-2</c:v>
                </c:pt>
                <c:pt idx="4">
                  <c:v>2.7700000000000002E-2</c:v>
                </c:pt>
                <c:pt idx="5">
                  <c:v>1.2500000000000011E-2</c:v>
                </c:pt>
                <c:pt idx="6">
                  <c:v>9.099999999999997E-3</c:v>
                </c:pt>
                <c:pt idx="7">
                  <c:v>1.8600000000000005E-2</c:v>
                </c:pt>
                <c:pt idx="8">
                  <c:v>4.1300000000000003E-2</c:v>
                </c:pt>
                <c:pt idx="9">
                  <c:v>7.6900000000000024E-2</c:v>
                </c:pt>
                <c:pt idx="10">
                  <c:v>0.12420000000000003</c:v>
                </c:pt>
                <c:pt idx="11">
                  <c:v>0.18149999999999999</c:v>
                </c:pt>
                <c:pt idx="12">
                  <c:v>0.2465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6E-4222-A248-E380CF806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8234511"/>
        <c:axId val="1838227855"/>
      </c:scatterChart>
      <c:valAx>
        <c:axId val="18382345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38227855"/>
        <c:crosses val="autoZero"/>
        <c:crossBetween val="midCat"/>
      </c:valAx>
      <c:valAx>
        <c:axId val="1838227855"/>
        <c:scaling>
          <c:orientation val="minMax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382345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Pared dorsal en la transición del primer al segundo verticilo </a:t>
            </a:r>
          </a:p>
        </c:rich>
      </c:tx>
      <c:layout>
        <c:manualLayout>
          <c:xMode val="edge"/>
          <c:yMode val="edge"/>
          <c:x val="0.10794922923154576"/>
          <c:y val="2.154896279494769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31599112623764847"/>
          <c:y val="0.17110374505050188"/>
          <c:w val="0.42848222354778925"/>
          <c:h val="0.74104649878445128"/>
        </c:manualLayout>
      </c:layout>
      <c:scatterChart>
        <c:scatterStyle val="lineMarker"/>
        <c:varyColors val="0"/>
        <c:ser>
          <c:idx val="9"/>
          <c:order val="4"/>
          <c:spPr>
            <a:ln w="19050">
              <a:noFill/>
            </a:ln>
          </c:spPr>
          <c:xVal>
            <c:numRef>
              <c:f>Hoja1!$Q$45:$Q$57</c:f>
              <c:numCache>
                <c:formatCode>General</c:formatCode>
                <c:ptCount val="13"/>
                <c:pt idx="0">
                  <c:v>0.1883</c:v>
                </c:pt>
                <c:pt idx="1">
                  <c:v>0.21310000000000001</c:v>
                </c:pt>
                <c:pt idx="2">
                  <c:v>0.23130000000000001</c:v>
                </c:pt>
                <c:pt idx="3">
                  <c:v>0.24679999999999999</c:v>
                </c:pt>
                <c:pt idx="4">
                  <c:v>0.25879999999999997</c:v>
                </c:pt>
                <c:pt idx="5">
                  <c:v>0.26619999999999999</c:v>
                </c:pt>
                <c:pt idx="6">
                  <c:v>0.26829999999999998</c:v>
                </c:pt>
                <c:pt idx="7">
                  <c:v>0.26469999999999999</c:v>
                </c:pt>
                <c:pt idx="8">
                  <c:v>0.25509999999999999</c:v>
                </c:pt>
                <c:pt idx="9">
                  <c:v>0.23980000000000001</c:v>
                </c:pt>
                <c:pt idx="10">
                  <c:v>0.21909999999999999</c:v>
                </c:pt>
                <c:pt idx="11">
                  <c:v>0.19389999999999999</c:v>
                </c:pt>
                <c:pt idx="12">
                  <c:v>0.16739999999999999</c:v>
                </c:pt>
              </c:numCache>
            </c:numRef>
          </c:xVal>
          <c:yVal>
            <c:numRef>
              <c:f>Hoja1!$R$45:$R$57</c:f>
              <c:numCache>
                <c:formatCode>0.0000</c:formatCode>
                <c:ptCount val="13"/>
                <c:pt idx="0">
                  <c:v>7.6999999999999999E-2</c:v>
                </c:pt>
                <c:pt idx="1">
                  <c:v>9.4E-2</c:v>
                </c:pt>
                <c:pt idx="2">
                  <c:v>0.115</c:v>
                </c:pt>
                <c:pt idx="3">
                  <c:v>0.13969999999999999</c:v>
                </c:pt>
                <c:pt idx="4">
                  <c:v>0.1676</c:v>
                </c:pt>
                <c:pt idx="5">
                  <c:v>0.1978</c:v>
                </c:pt>
                <c:pt idx="6">
                  <c:v>0.2293</c:v>
                </c:pt>
                <c:pt idx="7">
                  <c:v>0.26100000000000001</c:v>
                </c:pt>
                <c:pt idx="8">
                  <c:v>0.29160000000000003</c:v>
                </c:pt>
                <c:pt idx="9">
                  <c:v>0.31969999999999998</c:v>
                </c:pt>
                <c:pt idx="10">
                  <c:v>0.34410000000000002</c:v>
                </c:pt>
                <c:pt idx="11">
                  <c:v>0.36359999999999998</c:v>
                </c:pt>
                <c:pt idx="12">
                  <c:v>0.3826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43D4-4556-BCEB-F7A6DD0F5DE8}"/>
            </c:ext>
          </c:extLst>
        </c:ser>
        <c:ser>
          <c:idx val="14"/>
          <c:order val="9"/>
          <c:spPr>
            <a:ln w="19050" cap="rnd">
              <a:noFill/>
              <a:round/>
            </a:ln>
            <a:effectLst/>
          </c:spPr>
          <c:xVal>
            <c:numRef>
              <c:f>Hoja1!$Q$45:$Q$57</c:f>
              <c:numCache>
                <c:formatCode>General</c:formatCode>
                <c:ptCount val="13"/>
                <c:pt idx="0">
                  <c:v>0.1883</c:v>
                </c:pt>
                <c:pt idx="1">
                  <c:v>0.21310000000000001</c:v>
                </c:pt>
                <c:pt idx="2">
                  <c:v>0.23130000000000001</c:v>
                </c:pt>
                <c:pt idx="3">
                  <c:v>0.24679999999999999</c:v>
                </c:pt>
                <c:pt idx="4">
                  <c:v>0.25879999999999997</c:v>
                </c:pt>
                <c:pt idx="5">
                  <c:v>0.26619999999999999</c:v>
                </c:pt>
                <c:pt idx="6">
                  <c:v>0.26829999999999998</c:v>
                </c:pt>
                <c:pt idx="7">
                  <c:v>0.26469999999999999</c:v>
                </c:pt>
                <c:pt idx="8">
                  <c:v>0.25509999999999999</c:v>
                </c:pt>
                <c:pt idx="9">
                  <c:v>0.23980000000000001</c:v>
                </c:pt>
                <c:pt idx="10">
                  <c:v>0.21909999999999999</c:v>
                </c:pt>
                <c:pt idx="11">
                  <c:v>0.19389999999999999</c:v>
                </c:pt>
                <c:pt idx="12">
                  <c:v>0.16739999999999999</c:v>
                </c:pt>
              </c:numCache>
            </c:numRef>
          </c:xVal>
          <c:yVal>
            <c:numRef>
              <c:f>Hoja1!$R$45:$R$57</c:f>
              <c:numCache>
                <c:formatCode>0.0000</c:formatCode>
                <c:ptCount val="13"/>
                <c:pt idx="0">
                  <c:v>7.6999999999999999E-2</c:v>
                </c:pt>
                <c:pt idx="1">
                  <c:v>9.4E-2</c:v>
                </c:pt>
                <c:pt idx="2">
                  <c:v>0.115</c:v>
                </c:pt>
                <c:pt idx="3">
                  <c:v>0.13969999999999999</c:v>
                </c:pt>
                <c:pt idx="4">
                  <c:v>0.1676</c:v>
                </c:pt>
                <c:pt idx="5">
                  <c:v>0.1978</c:v>
                </c:pt>
                <c:pt idx="6">
                  <c:v>0.2293</c:v>
                </c:pt>
                <c:pt idx="7">
                  <c:v>0.26100000000000001</c:v>
                </c:pt>
                <c:pt idx="8">
                  <c:v>0.29160000000000003</c:v>
                </c:pt>
                <c:pt idx="9">
                  <c:v>0.31969999999999998</c:v>
                </c:pt>
                <c:pt idx="10">
                  <c:v>0.34410000000000002</c:v>
                </c:pt>
                <c:pt idx="11">
                  <c:v>0.36359999999999998</c:v>
                </c:pt>
                <c:pt idx="12">
                  <c:v>0.3826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43D4-4556-BCEB-F7A6DD0F5DE8}"/>
            </c:ext>
          </c:extLst>
        </c:ser>
        <c:ser>
          <c:idx val="1"/>
          <c:order val="10"/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Hoja1!$T$88:$T$90</c:f>
              <c:numCache>
                <c:formatCode>0.00000000</c:formatCode>
                <c:ptCount val="3"/>
                <c:pt idx="0">
                  <c:v>0.31530000000000002</c:v>
                </c:pt>
                <c:pt idx="1">
                  <c:v>0.26828946293928868</c:v>
                </c:pt>
                <c:pt idx="2">
                  <c:v>0.1153</c:v>
                </c:pt>
              </c:numCache>
            </c:numRef>
          </c:xVal>
          <c:yVal>
            <c:numRef>
              <c:f>Hoja1!$U$88:$U$90</c:f>
              <c:numCache>
                <c:formatCode>0.00000000</c:formatCode>
                <c:ptCount val="3"/>
                <c:pt idx="0">
                  <c:v>0.22164633306373763</c:v>
                </c:pt>
                <c:pt idx="1">
                  <c:v>0.22164633306373763</c:v>
                </c:pt>
                <c:pt idx="2">
                  <c:v>0.22164633306373763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43D4-4556-BCEB-F7A6DD0F5DE8}"/>
            </c:ext>
          </c:extLst>
        </c:ser>
        <c:ser>
          <c:idx val="2"/>
          <c:order val="1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25400">
                <a:solidFill>
                  <a:srgbClr val="7030A0"/>
                </a:solidFill>
              </a:ln>
              <a:effectLst/>
            </c:spPr>
          </c:marker>
          <c:xVal>
            <c:numRef>
              <c:f>Hoja1!$T$89</c:f>
              <c:numCache>
                <c:formatCode>0.00000000</c:formatCode>
                <c:ptCount val="1"/>
                <c:pt idx="0">
                  <c:v>0.26828946293928868</c:v>
                </c:pt>
              </c:numCache>
            </c:numRef>
          </c:xVal>
          <c:yVal>
            <c:numRef>
              <c:f>Hoja1!$U$89</c:f>
              <c:numCache>
                <c:formatCode>0.00000000</c:formatCode>
                <c:ptCount val="1"/>
                <c:pt idx="0">
                  <c:v>0.22164633306373763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43D4-4556-BCEB-F7A6DD0F5DE8}"/>
            </c:ext>
          </c:extLst>
        </c:ser>
        <c:ser>
          <c:idx val="3"/>
          <c:order val="1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25400">
                <a:solidFill>
                  <a:srgbClr val="7030A0"/>
                </a:solidFill>
              </a:ln>
              <a:effectLst/>
            </c:spPr>
          </c:marker>
          <c:xVal>
            <c:numRef>
              <c:f>Hoja1!$T$92</c:f>
              <c:numCache>
                <c:formatCode>0.00000000</c:formatCode>
                <c:ptCount val="1"/>
                <c:pt idx="0">
                  <c:v>0.20306469840068869</c:v>
                </c:pt>
              </c:numCache>
            </c:numRef>
          </c:xVal>
          <c:yVal>
            <c:numRef>
              <c:f>Hoja1!$U$92</c:f>
              <c:numCache>
                <c:formatCode>0.00000000</c:formatCode>
                <c:ptCount val="1"/>
                <c:pt idx="0">
                  <c:v>0.22164633306373763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43D4-4556-BCEB-F7A6DD0F5DE8}"/>
            </c:ext>
          </c:extLst>
        </c:ser>
        <c:ser>
          <c:idx val="4"/>
          <c:order val="13"/>
          <c:spPr>
            <a:ln w="25400" cap="flat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Hoja1!$AB$46:$AB$59</c:f>
              <c:numCache>
                <c:formatCode>General</c:formatCode>
                <c:ptCount val="14"/>
                <c:pt idx="0">
                  <c:v>0.1883</c:v>
                </c:pt>
                <c:pt idx="1">
                  <c:v>0.21157085600000003</c:v>
                </c:pt>
                <c:pt idx="2">
                  <c:v>0.232488205</c:v>
                </c:pt>
                <c:pt idx="3">
                  <c:v>0.248614429</c:v>
                </c:pt>
                <c:pt idx="4">
                  <c:v>0.25994952800000004</c:v>
                </c:pt>
                <c:pt idx="5">
                  <c:v>0.26649350199999999</c:v>
                </c:pt>
                <c:pt idx="6">
                  <c:v>0.26824635099999999</c:v>
                </c:pt>
                <c:pt idx="7">
                  <c:v>0.26520807499999999</c:v>
                </c:pt>
                <c:pt idx="8">
                  <c:v>0.25737867400000003</c:v>
                </c:pt>
                <c:pt idx="9">
                  <c:v>0.24475814800000001</c:v>
                </c:pt>
                <c:pt idx="10">
                  <c:v>0.22734649699999998</c:v>
                </c:pt>
                <c:pt idx="11">
                  <c:v>0.205143721</c:v>
                </c:pt>
                <c:pt idx="12">
                  <c:v>0.17814981999999996</c:v>
                </c:pt>
                <c:pt idx="13">
                  <c:v>0.16739999999999999</c:v>
                </c:pt>
              </c:numCache>
            </c:numRef>
          </c:xVal>
          <c:yVal>
            <c:numRef>
              <c:f>Hoja1!$AA$46:$AA$59</c:f>
              <c:numCache>
                <c:formatCode>0.000</c:formatCode>
                <c:ptCount val="14"/>
                <c:pt idx="0">
                  <c:v>7.6999999999999999E-2</c:v>
                </c:pt>
                <c:pt idx="1">
                  <c:v>0.1</c:v>
                </c:pt>
                <c:pt idx="2">
                  <c:v>0.125</c:v>
                </c:pt>
                <c:pt idx="3">
                  <c:v>0.15</c:v>
                </c:pt>
                <c:pt idx="4">
                  <c:v>0.17499999999999999</c:v>
                </c:pt>
                <c:pt idx="5">
                  <c:v>0.19999999999999998</c:v>
                </c:pt>
                <c:pt idx="6">
                  <c:v>0.22499999999999998</c:v>
                </c:pt>
                <c:pt idx="7">
                  <c:v>0.24999999999999997</c:v>
                </c:pt>
                <c:pt idx="8">
                  <c:v>0.27499999999999997</c:v>
                </c:pt>
                <c:pt idx="9">
                  <c:v>0.3</c:v>
                </c:pt>
                <c:pt idx="10">
                  <c:v>0.32500000000000001</c:v>
                </c:pt>
                <c:pt idx="11">
                  <c:v>0.35000000000000003</c:v>
                </c:pt>
                <c:pt idx="12">
                  <c:v>0.37500000000000006</c:v>
                </c:pt>
                <c:pt idx="13">
                  <c:v>0.3826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43D4-4556-BCEB-F7A6DD0F5DE8}"/>
            </c:ext>
          </c:extLst>
        </c:ser>
        <c:ser>
          <c:idx val="0"/>
          <c:order val="14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7030A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Hoja1!$Q$45:$Q$57</c:f>
              <c:numCache>
                <c:formatCode>General</c:formatCode>
                <c:ptCount val="13"/>
                <c:pt idx="0">
                  <c:v>0.1883</c:v>
                </c:pt>
                <c:pt idx="1">
                  <c:v>0.21310000000000001</c:v>
                </c:pt>
                <c:pt idx="2">
                  <c:v>0.23130000000000001</c:v>
                </c:pt>
                <c:pt idx="3">
                  <c:v>0.24679999999999999</c:v>
                </c:pt>
                <c:pt idx="4">
                  <c:v>0.25879999999999997</c:v>
                </c:pt>
                <c:pt idx="5">
                  <c:v>0.26619999999999999</c:v>
                </c:pt>
                <c:pt idx="6">
                  <c:v>0.26829999999999998</c:v>
                </c:pt>
                <c:pt idx="7">
                  <c:v>0.26469999999999999</c:v>
                </c:pt>
                <c:pt idx="8">
                  <c:v>0.25509999999999999</c:v>
                </c:pt>
                <c:pt idx="9">
                  <c:v>0.23980000000000001</c:v>
                </c:pt>
                <c:pt idx="10">
                  <c:v>0.21909999999999999</c:v>
                </c:pt>
                <c:pt idx="11">
                  <c:v>0.19389999999999999</c:v>
                </c:pt>
                <c:pt idx="12">
                  <c:v>0.16739999999999999</c:v>
                </c:pt>
              </c:numCache>
            </c:numRef>
          </c:xVal>
          <c:yVal>
            <c:numRef>
              <c:f>Hoja1!$R$45:$R$57</c:f>
              <c:numCache>
                <c:formatCode>0.0000</c:formatCode>
                <c:ptCount val="13"/>
                <c:pt idx="0">
                  <c:v>7.6999999999999999E-2</c:v>
                </c:pt>
                <c:pt idx="1">
                  <c:v>9.4E-2</c:v>
                </c:pt>
                <c:pt idx="2">
                  <c:v>0.115</c:v>
                </c:pt>
                <c:pt idx="3">
                  <c:v>0.13969999999999999</c:v>
                </c:pt>
                <c:pt idx="4">
                  <c:v>0.1676</c:v>
                </c:pt>
                <c:pt idx="5">
                  <c:v>0.1978</c:v>
                </c:pt>
                <c:pt idx="6">
                  <c:v>0.2293</c:v>
                </c:pt>
                <c:pt idx="7">
                  <c:v>0.26100000000000001</c:v>
                </c:pt>
                <c:pt idx="8">
                  <c:v>0.29160000000000003</c:v>
                </c:pt>
                <c:pt idx="9">
                  <c:v>0.31969999999999998</c:v>
                </c:pt>
                <c:pt idx="10">
                  <c:v>0.34410000000000002</c:v>
                </c:pt>
                <c:pt idx="11">
                  <c:v>0.36359999999999998</c:v>
                </c:pt>
                <c:pt idx="12">
                  <c:v>0.3826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43D4-4556-BCEB-F7A6DD0F5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8029119"/>
        <c:axId val="1768027871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0"/>
                <c:spPr>
                  <a:ln w="25400">
                    <a:solidFill>
                      <a:schemeClr val="accent2"/>
                    </a:solidFill>
                  </a:ln>
                </c:spPr>
                <c:xVal>
                  <c:numRef>
                    <c:extLst>
                      <c:ext uri="{02D57815-91ED-43cb-92C2-25804820EDAC}">
                        <c15:formulaRef>
                          <c15:sqref>Hoja1!$T$88:$T$90</c15:sqref>
                        </c15:formulaRef>
                      </c:ext>
                    </c:extLst>
                    <c:numCache>
                      <c:formatCode>0.00000000</c:formatCode>
                      <c:ptCount val="3"/>
                      <c:pt idx="0">
                        <c:v>0.31530000000000002</c:v>
                      </c:pt>
                      <c:pt idx="1">
                        <c:v>0.26828946293928868</c:v>
                      </c:pt>
                      <c:pt idx="2">
                        <c:v>0.1153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Hoja1!$U$88:$U$90</c15:sqref>
                        </c15:formulaRef>
                      </c:ext>
                    </c:extLst>
                    <c:numCache>
                      <c:formatCode>0.00000000</c:formatCode>
                      <c:ptCount val="3"/>
                      <c:pt idx="0">
                        <c:v>0.22164633306373763</c:v>
                      </c:pt>
                      <c:pt idx="1">
                        <c:v>0.22164633306373763</c:v>
                      </c:pt>
                      <c:pt idx="2">
                        <c:v>0.22164633306373763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20-43D4-4556-BCEB-F7A6DD0F5DE8}"/>
                  </c:ext>
                </c:extLst>
              </c15:ser>
            </c15:filteredScatterSeries>
            <c15:filteredScatterSeries>
              <c15:ser>
                <c:idx val="6"/>
                <c:order val="1"/>
                <c:spPr>
                  <a:ln w="25400">
                    <a:noFill/>
                  </a:ln>
                </c:spP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Hoja1!$T$89</c15:sqref>
                        </c15:formulaRef>
                      </c:ext>
                    </c:extLst>
                    <c:numCache>
                      <c:formatCode>0.00000000</c:formatCode>
                      <c:ptCount val="1"/>
                      <c:pt idx="0">
                        <c:v>0.26828946293928868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Hoja1!$U$89</c15:sqref>
                        </c15:formulaRef>
                      </c:ext>
                    </c:extLst>
                    <c:numCache>
                      <c:formatCode>0.00000000</c:formatCode>
                      <c:ptCount val="1"/>
                      <c:pt idx="0">
                        <c:v>0.22164633306373763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21-43D4-4556-BCEB-F7A6DD0F5DE8}"/>
                  </c:ext>
                </c:extLst>
              </c15:ser>
            </c15:filteredScatterSeries>
            <c15:filteredScatterSeries>
              <c15:ser>
                <c:idx val="7"/>
                <c:order val="2"/>
                <c:spPr>
                  <a:ln w="25400">
                    <a:noFill/>
                  </a:ln>
                </c:spP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Hoja1!$T$92</c15:sqref>
                        </c15:formulaRef>
                      </c:ext>
                    </c:extLst>
                    <c:numCache>
                      <c:formatCode>0.00000000</c:formatCode>
                      <c:ptCount val="1"/>
                      <c:pt idx="0">
                        <c:v>0.20306469840068869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Hoja1!$U$92</c15:sqref>
                        </c15:formulaRef>
                      </c:ext>
                    </c:extLst>
                    <c:numCache>
                      <c:formatCode>0.00000000</c:formatCode>
                      <c:ptCount val="1"/>
                      <c:pt idx="0">
                        <c:v>0.22164633306373763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22-43D4-4556-BCEB-F7A6DD0F5DE8}"/>
                  </c:ext>
                </c:extLst>
              </c15:ser>
            </c15:filteredScatterSeries>
            <c15:filteredScatterSeries>
              <c15:ser>
                <c:idx val="8"/>
                <c:order val="3"/>
                <c:spPr>
                  <a:ln w="25400">
                    <a:solidFill>
                      <a:srgbClr val="FFFF00"/>
                    </a:solidFill>
                  </a:ln>
                </c:spP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Hoja1!$AB$46:$AB$59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0.1883</c:v>
                      </c:pt>
                      <c:pt idx="1">
                        <c:v>0.21157085600000003</c:v>
                      </c:pt>
                      <c:pt idx="2">
                        <c:v>0.232488205</c:v>
                      </c:pt>
                      <c:pt idx="3">
                        <c:v>0.248614429</c:v>
                      </c:pt>
                      <c:pt idx="4">
                        <c:v>0.25994952800000004</c:v>
                      </c:pt>
                      <c:pt idx="5">
                        <c:v>0.26649350199999999</c:v>
                      </c:pt>
                      <c:pt idx="6">
                        <c:v>0.26824635099999999</c:v>
                      </c:pt>
                      <c:pt idx="7">
                        <c:v>0.26520807499999999</c:v>
                      </c:pt>
                      <c:pt idx="8">
                        <c:v>0.25737867400000003</c:v>
                      </c:pt>
                      <c:pt idx="9">
                        <c:v>0.24475814800000001</c:v>
                      </c:pt>
                      <c:pt idx="10">
                        <c:v>0.22734649699999998</c:v>
                      </c:pt>
                      <c:pt idx="11">
                        <c:v>0.205143721</c:v>
                      </c:pt>
                      <c:pt idx="12">
                        <c:v>0.17814981999999996</c:v>
                      </c:pt>
                      <c:pt idx="13">
                        <c:v>0.16739999999999999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Hoja1!$AA$46:$AA$59</c15:sqref>
                        </c15:formulaRef>
                      </c:ext>
                    </c:extLst>
                    <c:numCache>
                      <c:formatCode>0.000</c:formatCode>
                      <c:ptCount val="14"/>
                      <c:pt idx="0">
                        <c:v>7.6999999999999999E-2</c:v>
                      </c:pt>
                      <c:pt idx="1">
                        <c:v>0.1</c:v>
                      </c:pt>
                      <c:pt idx="2">
                        <c:v>0.125</c:v>
                      </c:pt>
                      <c:pt idx="3">
                        <c:v>0.15</c:v>
                      </c:pt>
                      <c:pt idx="4">
                        <c:v>0.17499999999999999</c:v>
                      </c:pt>
                      <c:pt idx="5">
                        <c:v>0.19999999999999998</c:v>
                      </c:pt>
                      <c:pt idx="6">
                        <c:v>0.22499999999999998</c:v>
                      </c:pt>
                      <c:pt idx="7">
                        <c:v>0.24999999999999997</c:v>
                      </c:pt>
                      <c:pt idx="8">
                        <c:v>0.27499999999999997</c:v>
                      </c:pt>
                      <c:pt idx="9">
                        <c:v>0.3</c:v>
                      </c:pt>
                      <c:pt idx="10">
                        <c:v>0.32500000000000001</c:v>
                      </c:pt>
                      <c:pt idx="11">
                        <c:v>0.35000000000000003</c:v>
                      </c:pt>
                      <c:pt idx="12">
                        <c:v>0.37500000000000006</c:v>
                      </c:pt>
                      <c:pt idx="13">
                        <c:v>0.3826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23-43D4-4556-BCEB-F7A6DD0F5DE8}"/>
                  </c:ext>
                </c:extLst>
              </c15:ser>
            </c15:filteredScatterSeries>
            <c15:filteredScatterSeries>
              <c15:ser>
                <c:idx val="10"/>
                <c:order val="5"/>
                <c:spPr>
                  <a:ln w="25400" cap="rnd">
                    <a:solidFill>
                      <a:schemeClr val="accent2"/>
                    </a:solidFill>
                    <a:round/>
                  </a:ln>
                  <a:effectLst/>
                </c:spP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Hoja1!$T$88:$T$90</c15:sqref>
                        </c15:formulaRef>
                      </c:ext>
                    </c:extLst>
                    <c:numCache>
                      <c:formatCode>0.00000000</c:formatCode>
                      <c:ptCount val="3"/>
                      <c:pt idx="0">
                        <c:v>0.31530000000000002</c:v>
                      </c:pt>
                      <c:pt idx="1">
                        <c:v>0.26828946293928868</c:v>
                      </c:pt>
                      <c:pt idx="2">
                        <c:v>0.1153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Hoja1!$U$88:$U$90</c15:sqref>
                        </c15:formulaRef>
                      </c:ext>
                    </c:extLst>
                    <c:numCache>
                      <c:formatCode>0.00000000</c:formatCode>
                      <c:ptCount val="3"/>
                      <c:pt idx="0">
                        <c:v>0.22164633306373763</c:v>
                      </c:pt>
                      <c:pt idx="1">
                        <c:v>0.22164633306373763</c:v>
                      </c:pt>
                      <c:pt idx="2">
                        <c:v>0.22164633306373763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25-43D4-4556-BCEB-F7A6DD0F5DE8}"/>
                  </c:ext>
                </c:extLst>
              </c15:ser>
            </c15:filteredScatterSeries>
            <c15:filteredScatterSeries>
              <c15:ser>
                <c:idx val="11"/>
                <c:order val="6"/>
                <c:spPr>
                  <a:ln w="25400" cap="rnd">
                    <a:noFill/>
                    <a:round/>
                  </a:ln>
                  <a:effectLst/>
                </c:spP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Hoja1!$T$89</c15:sqref>
                        </c15:formulaRef>
                      </c:ext>
                    </c:extLst>
                    <c:numCache>
                      <c:formatCode>0.00000000</c:formatCode>
                      <c:ptCount val="1"/>
                      <c:pt idx="0">
                        <c:v>0.26828946293928868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Hoja1!$U$89</c15:sqref>
                        </c15:formulaRef>
                      </c:ext>
                    </c:extLst>
                    <c:numCache>
                      <c:formatCode>0.00000000</c:formatCode>
                      <c:ptCount val="1"/>
                      <c:pt idx="0">
                        <c:v>0.22164633306373763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26-43D4-4556-BCEB-F7A6DD0F5DE8}"/>
                  </c:ext>
                </c:extLst>
              </c15:ser>
            </c15:filteredScatterSeries>
            <c15:filteredScatterSeries>
              <c15:ser>
                <c:idx val="12"/>
                <c:order val="7"/>
                <c:spPr>
                  <a:ln w="25400" cap="rnd">
                    <a:noFill/>
                    <a:round/>
                  </a:ln>
                  <a:effectLst/>
                </c:spP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Hoja1!$T$92</c15:sqref>
                        </c15:formulaRef>
                      </c:ext>
                    </c:extLst>
                    <c:numCache>
                      <c:formatCode>0.00000000</c:formatCode>
                      <c:ptCount val="1"/>
                      <c:pt idx="0">
                        <c:v>0.20306469840068869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Hoja1!$U$92</c15:sqref>
                        </c15:formulaRef>
                      </c:ext>
                    </c:extLst>
                    <c:numCache>
                      <c:formatCode>0.00000000</c:formatCode>
                      <c:ptCount val="1"/>
                      <c:pt idx="0">
                        <c:v>0.22164633306373763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27-43D4-4556-BCEB-F7A6DD0F5DE8}"/>
                  </c:ext>
                </c:extLst>
              </c15:ser>
            </c15:filteredScatterSeries>
            <c15:filteredScatterSeries>
              <c15:ser>
                <c:idx val="13"/>
                <c:order val="8"/>
                <c:spPr>
                  <a:ln w="25400" cap="rnd">
                    <a:solidFill>
                      <a:srgbClr val="FFFF00"/>
                    </a:solidFill>
                    <a:round/>
                  </a:ln>
                  <a:effectLst/>
                </c:spP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Hoja1!$AB$46:$AB$59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0.1883</c:v>
                      </c:pt>
                      <c:pt idx="1">
                        <c:v>0.21157085600000003</c:v>
                      </c:pt>
                      <c:pt idx="2">
                        <c:v>0.232488205</c:v>
                      </c:pt>
                      <c:pt idx="3">
                        <c:v>0.248614429</c:v>
                      </c:pt>
                      <c:pt idx="4">
                        <c:v>0.25994952800000004</c:v>
                      </c:pt>
                      <c:pt idx="5">
                        <c:v>0.26649350199999999</c:v>
                      </c:pt>
                      <c:pt idx="6">
                        <c:v>0.26824635099999999</c:v>
                      </c:pt>
                      <c:pt idx="7">
                        <c:v>0.26520807499999999</c:v>
                      </c:pt>
                      <c:pt idx="8">
                        <c:v>0.25737867400000003</c:v>
                      </c:pt>
                      <c:pt idx="9">
                        <c:v>0.24475814800000001</c:v>
                      </c:pt>
                      <c:pt idx="10">
                        <c:v>0.22734649699999998</c:v>
                      </c:pt>
                      <c:pt idx="11">
                        <c:v>0.205143721</c:v>
                      </c:pt>
                      <c:pt idx="12">
                        <c:v>0.17814981999999996</c:v>
                      </c:pt>
                      <c:pt idx="13">
                        <c:v>0.16739999999999999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Hoja1!$AA$46:$AA$59</c15:sqref>
                        </c15:formulaRef>
                      </c:ext>
                    </c:extLst>
                    <c:numCache>
                      <c:formatCode>0.000</c:formatCode>
                      <c:ptCount val="14"/>
                      <c:pt idx="0">
                        <c:v>7.6999999999999999E-2</c:v>
                      </c:pt>
                      <c:pt idx="1">
                        <c:v>0.1</c:v>
                      </c:pt>
                      <c:pt idx="2">
                        <c:v>0.125</c:v>
                      </c:pt>
                      <c:pt idx="3">
                        <c:v>0.15</c:v>
                      </c:pt>
                      <c:pt idx="4">
                        <c:v>0.17499999999999999</c:v>
                      </c:pt>
                      <c:pt idx="5">
                        <c:v>0.19999999999999998</c:v>
                      </c:pt>
                      <c:pt idx="6">
                        <c:v>0.22499999999999998</c:v>
                      </c:pt>
                      <c:pt idx="7">
                        <c:v>0.24999999999999997</c:v>
                      </c:pt>
                      <c:pt idx="8">
                        <c:v>0.27499999999999997</c:v>
                      </c:pt>
                      <c:pt idx="9">
                        <c:v>0.3</c:v>
                      </c:pt>
                      <c:pt idx="10">
                        <c:v>0.32500000000000001</c:v>
                      </c:pt>
                      <c:pt idx="11">
                        <c:v>0.35000000000000003</c:v>
                      </c:pt>
                      <c:pt idx="12">
                        <c:v>0.37500000000000006</c:v>
                      </c:pt>
                      <c:pt idx="13">
                        <c:v>0.3826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28-43D4-4556-BCEB-F7A6DD0F5DE8}"/>
                  </c:ext>
                </c:extLst>
              </c15:ser>
            </c15:filteredScatterSeries>
          </c:ext>
        </c:extLst>
      </c:scatterChart>
      <c:valAx>
        <c:axId val="1768029119"/>
        <c:scaling>
          <c:orientation val="minMax"/>
          <c:max val="0.30000000000000004"/>
          <c:min val="0.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68027871"/>
        <c:crosses val="max"/>
        <c:crossBetween val="midCat"/>
        <c:majorUnit val="5.000000000000001E-2"/>
      </c:valAx>
      <c:valAx>
        <c:axId val="1768027871"/>
        <c:scaling>
          <c:orientation val="minMax"/>
          <c:min val="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68029119"/>
        <c:crosses val="autoZero"/>
        <c:crossBetween val="midCat"/>
      </c:valAx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0</xdr:row>
      <xdr:rowOff>109537</xdr:rowOff>
    </xdr:from>
    <xdr:to>
      <xdr:col>12</xdr:col>
      <xdr:colOff>152400</xdr:colOff>
      <xdr:row>14</xdr:row>
      <xdr:rowOff>185737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33031D5-EEE8-48D7-A030-1340CC72E3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119062</xdr:colOff>
      <xdr:row>13</xdr:row>
      <xdr:rowOff>90487</xdr:rowOff>
    </xdr:from>
    <xdr:to>
      <xdr:col>12</xdr:col>
      <xdr:colOff>119062</xdr:colOff>
      <xdr:row>27</xdr:row>
      <xdr:rowOff>166687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742E5A3-9629-4F1F-8161-E134526037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685800</xdr:colOff>
      <xdr:row>1</xdr:row>
      <xdr:rowOff>85725</xdr:rowOff>
    </xdr:from>
    <xdr:to>
      <xdr:col>18</xdr:col>
      <xdr:colOff>685800</xdr:colOff>
      <xdr:row>15</xdr:row>
      <xdr:rowOff>161925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79E58C72-337A-FDCA-FBBE-A63A934A13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257175</xdr:colOff>
      <xdr:row>33</xdr:row>
      <xdr:rowOff>114300</xdr:rowOff>
    </xdr:from>
    <xdr:to>
      <xdr:col>10</xdr:col>
      <xdr:colOff>228600</xdr:colOff>
      <xdr:row>48</xdr:row>
      <xdr:rowOff>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D9FB65A-D8EC-5036-5228-47E70F8F51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600075</xdr:colOff>
      <xdr:row>28</xdr:row>
      <xdr:rowOff>33337</xdr:rowOff>
    </xdr:from>
    <xdr:to>
      <xdr:col>24</xdr:col>
      <xdr:colOff>600075</xdr:colOff>
      <xdr:row>42</xdr:row>
      <xdr:rowOff>109537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ADF6AFF8-E407-227E-2566-586A014FA1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523875</xdr:colOff>
      <xdr:row>56</xdr:row>
      <xdr:rowOff>47625</xdr:rowOff>
    </xdr:from>
    <xdr:to>
      <xdr:col>10</xdr:col>
      <xdr:colOff>495300</xdr:colOff>
      <xdr:row>70</xdr:row>
      <xdr:rowOff>123825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9919C286-99AD-60CE-4BAC-204DC4D0DE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528637</xdr:colOff>
      <xdr:row>72</xdr:row>
      <xdr:rowOff>119062</xdr:rowOff>
    </xdr:from>
    <xdr:to>
      <xdr:col>10</xdr:col>
      <xdr:colOff>500062</xdr:colOff>
      <xdr:row>88</xdr:row>
      <xdr:rowOff>4762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365764EA-12CF-F6EC-C9A2-C054192CB3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528637</xdr:colOff>
      <xdr:row>89</xdr:row>
      <xdr:rowOff>128587</xdr:rowOff>
    </xdr:from>
    <xdr:to>
      <xdr:col>10</xdr:col>
      <xdr:colOff>500062</xdr:colOff>
      <xdr:row>104</xdr:row>
      <xdr:rowOff>14287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9FC42C98-1595-05A5-C36F-F5E9AB4436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</xdr:col>
      <xdr:colOff>266701</xdr:colOff>
      <xdr:row>43</xdr:row>
      <xdr:rowOff>100010</xdr:rowOff>
    </xdr:from>
    <xdr:to>
      <xdr:col>24</xdr:col>
      <xdr:colOff>466725</xdr:colOff>
      <xdr:row>67</xdr:row>
      <xdr:rowOff>9525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1437E0C3-6CE8-0293-708B-62B61C446D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19</xdr:col>
      <xdr:colOff>338137</xdr:colOff>
      <xdr:row>67</xdr:row>
      <xdr:rowOff>147637</xdr:rowOff>
    </xdr:from>
    <xdr:to>
      <xdr:col>26</xdr:col>
      <xdr:colOff>104775</xdr:colOff>
      <xdr:row>85</xdr:row>
      <xdr:rowOff>104775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E3D1CF6-F2E4-2F6C-2AAE-8B98BEAB9C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29</xdr:col>
      <xdr:colOff>142875</xdr:colOff>
      <xdr:row>43</xdr:row>
      <xdr:rowOff>76200</xdr:rowOff>
    </xdr:from>
    <xdr:to>
      <xdr:col>34</xdr:col>
      <xdr:colOff>342899</xdr:colOff>
      <xdr:row>68</xdr:row>
      <xdr:rowOff>0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0D41FF10-26EA-4E8B-A824-09E75B4B66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E5991-2D3D-40F2-B477-3F2C6D3B7E50}">
  <dimension ref="B1:AB103"/>
  <sheetViews>
    <sheetView tabSelected="1" topLeftCell="R1" workbookViewId="0">
      <selection activeCell="T89" sqref="T89"/>
    </sheetView>
  </sheetViews>
  <sheetFormatPr baseColWidth="10" defaultRowHeight="15" x14ac:dyDescent="0.25"/>
  <cols>
    <col min="3" max="3" width="16.140625" customWidth="1"/>
    <col min="4" max="4" width="13.28515625" bestFit="1" customWidth="1"/>
    <col min="5" max="5" width="11.85546875" bestFit="1" customWidth="1"/>
    <col min="13" max="13" width="7" customWidth="1"/>
    <col min="15" max="15" width="12.7109375" bestFit="1" customWidth="1"/>
  </cols>
  <sheetData>
    <row r="1" spans="2:5" x14ac:dyDescent="0.25">
      <c r="B1" t="s">
        <v>2</v>
      </c>
      <c r="C1" t="s">
        <v>3</v>
      </c>
      <c r="D1" t="s">
        <v>6</v>
      </c>
      <c r="E1" t="s">
        <v>7</v>
      </c>
    </row>
    <row r="2" spans="2:5" x14ac:dyDescent="0.25">
      <c r="B2" s="1">
        <v>13</v>
      </c>
      <c r="C2" s="1">
        <v>-3.5</v>
      </c>
      <c r="D2">
        <f>B2*PI()/8</f>
        <v>5.1050880620834143</v>
      </c>
      <c r="E2">
        <f>1.18558^(C2*PI())</f>
        <v>0.15384652395645632</v>
      </c>
    </row>
    <row r="3" spans="2:5" x14ac:dyDescent="0.25">
      <c r="B3" s="1">
        <v>13.25</v>
      </c>
      <c r="C3" s="1">
        <v>-3.25</v>
      </c>
      <c r="D3">
        <f t="shared" ref="D3:D9" si="0">B3*PI()/8</f>
        <v>5.203262832508095</v>
      </c>
      <c r="E3">
        <f t="shared" ref="E3:E9" si="1">1.18558^(C3*PI())</f>
        <v>0.1758542437567609</v>
      </c>
    </row>
    <row r="4" spans="2:5" x14ac:dyDescent="0.25">
      <c r="B4" s="1">
        <v>13.5</v>
      </c>
      <c r="C4" s="1">
        <v>-3</v>
      </c>
      <c r="D4">
        <f t="shared" si="0"/>
        <v>5.3014376029327757</v>
      </c>
      <c r="E4">
        <f t="shared" si="1"/>
        <v>0.20101016423364251</v>
      </c>
    </row>
    <row r="5" spans="2:5" x14ac:dyDescent="0.25">
      <c r="B5" s="1">
        <v>14</v>
      </c>
      <c r="C5" s="1">
        <v>-2.75</v>
      </c>
      <c r="D5">
        <f t="shared" si="0"/>
        <v>5.497787143782138</v>
      </c>
      <c r="E5">
        <f t="shared" si="1"/>
        <v>0.2297646349730614</v>
      </c>
    </row>
    <row r="6" spans="2:5" x14ac:dyDescent="0.25">
      <c r="B6" s="1">
        <v>14.5</v>
      </c>
      <c r="C6" s="1">
        <v>-2.6</v>
      </c>
      <c r="D6">
        <f t="shared" si="0"/>
        <v>5.6941366846315002</v>
      </c>
      <c r="E6">
        <f t="shared" si="1"/>
        <v>0.24895581949058793</v>
      </c>
    </row>
    <row r="7" spans="2:5" x14ac:dyDescent="0.25">
      <c r="B7" s="1">
        <v>15</v>
      </c>
      <c r="C7" s="1">
        <v>-2.5</v>
      </c>
      <c r="D7">
        <f t="shared" si="0"/>
        <v>5.8904862254808616</v>
      </c>
      <c r="E7">
        <f t="shared" si="1"/>
        <v>0.26263242799474568</v>
      </c>
    </row>
    <row r="8" spans="2:5" x14ac:dyDescent="0.25">
      <c r="B8" s="1">
        <v>15.3</v>
      </c>
      <c r="C8" s="1">
        <v>-2.4700000000000002</v>
      </c>
      <c r="D8">
        <f t="shared" si="0"/>
        <v>6.0082959499904796</v>
      </c>
      <c r="E8">
        <f t="shared" si="1"/>
        <v>0.26688008574535294</v>
      </c>
    </row>
    <row r="9" spans="2:5" x14ac:dyDescent="0.25">
      <c r="B9" s="1">
        <v>16</v>
      </c>
      <c r="C9" s="1">
        <v>-2.44</v>
      </c>
      <c r="D9">
        <f t="shared" si="0"/>
        <v>6.2831853071795862</v>
      </c>
      <c r="E9">
        <f t="shared" si="1"/>
        <v>0.27119644253858816</v>
      </c>
    </row>
    <row r="12" spans="2:5" x14ac:dyDescent="0.25">
      <c r="B12" t="s">
        <v>4</v>
      </c>
    </row>
    <row r="13" spans="2:5" x14ac:dyDescent="0.25">
      <c r="C13" s="3" t="s">
        <v>0</v>
      </c>
      <c r="D13" s="2" t="s">
        <v>1</v>
      </c>
      <c r="E13" t="s">
        <v>5</v>
      </c>
    </row>
    <row r="14" spans="2:5" x14ac:dyDescent="0.25">
      <c r="B14">
        <v>13</v>
      </c>
      <c r="C14" s="4">
        <f>-0.023*B14^4+1.3931*B14^3-31.652*B14^2+320.39*B14-1222</f>
        <v>-2.380300000000716</v>
      </c>
      <c r="D14">
        <f>-0.1667*B14^2+5.1567*B14-42.311</f>
        <v>-3.4461999999999975</v>
      </c>
      <c r="E14">
        <f>4.9906*LN(B14)-16.085</f>
        <v>-3.2843637366524572</v>
      </c>
    </row>
    <row r="15" spans="2:5" x14ac:dyDescent="0.25">
      <c r="B15">
        <f>B14+0.25</f>
        <v>13.25</v>
      </c>
      <c r="C15" s="4">
        <f t="shared" ref="C15:C26" si="2">-0.023*B15^4+1.3931*B15^3-31.652*B15^2+320.39*B15-1222</f>
        <v>-2.0135789062505864</v>
      </c>
      <c r="D15">
        <f t="shared" ref="D15:D26" si="3">-0.1667*B15^2+5.1567*B15-42.311</f>
        <v>-3.2509937499999992</v>
      </c>
      <c r="E15">
        <f t="shared" ref="E15:E26" si="4">4.9906*LN(B15)-16.085</f>
        <v>-3.1893018148317083</v>
      </c>
    </row>
    <row r="16" spans="2:5" x14ac:dyDescent="0.25">
      <c r="B16">
        <f t="shared" ref="B16:B26" si="5">B15+0.25</f>
        <v>13.5</v>
      </c>
      <c r="C16" s="4">
        <f t="shared" si="2"/>
        <v>-1.7100250000012238</v>
      </c>
      <c r="D16">
        <f t="shared" si="3"/>
        <v>-3.0766249999999999</v>
      </c>
      <c r="E16">
        <f t="shared" si="4"/>
        <v>-3.0960168558212597</v>
      </c>
    </row>
    <row r="17" spans="2:17" x14ac:dyDescent="0.25">
      <c r="B17">
        <f t="shared" si="5"/>
        <v>13.75</v>
      </c>
      <c r="C17" s="4">
        <f t="shared" si="2"/>
        <v>-1.4543945312498181</v>
      </c>
      <c r="D17">
        <f t="shared" si="3"/>
        <v>-2.9230937499999996</v>
      </c>
      <c r="E17">
        <f t="shared" si="4"/>
        <v>-3.0044436443837572</v>
      </c>
    </row>
    <row r="18" spans="2:17" x14ac:dyDescent="0.25">
      <c r="B18">
        <f t="shared" si="5"/>
        <v>14</v>
      </c>
      <c r="C18" s="4">
        <f t="shared" si="2"/>
        <v>-1.2336000000004788</v>
      </c>
      <c r="D18">
        <f t="shared" si="3"/>
        <v>-2.7903999999999982</v>
      </c>
      <c r="E18">
        <f t="shared" si="4"/>
        <v>-2.9145204908220936</v>
      </c>
    </row>
    <row r="19" spans="2:17" x14ac:dyDescent="0.25">
      <c r="B19">
        <f t="shared" si="5"/>
        <v>14.25</v>
      </c>
      <c r="C19" s="4">
        <f t="shared" si="2"/>
        <v>-1.0367101562496828</v>
      </c>
      <c r="D19">
        <f t="shared" si="3"/>
        <v>-2.6785437500000029</v>
      </c>
      <c r="E19">
        <f t="shared" si="4"/>
        <v>-2.8261889813498229</v>
      </c>
    </row>
    <row r="20" spans="2:17" x14ac:dyDescent="0.25">
      <c r="B20">
        <f t="shared" si="5"/>
        <v>14.5</v>
      </c>
      <c r="C20" s="4">
        <f t="shared" si="2"/>
        <v>-0.85495000000082655</v>
      </c>
      <c r="D20">
        <f t="shared" si="3"/>
        <v>-2.5875249999999994</v>
      </c>
      <c r="E20">
        <f t="shared" si="4"/>
        <v>-2.739393750171967</v>
      </c>
    </row>
    <row r="21" spans="2:17" x14ac:dyDescent="0.25">
      <c r="B21">
        <f t="shared" si="5"/>
        <v>14.75</v>
      </c>
      <c r="C21" s="4">
        <f t="shared" si="2"/>
        <v>-0.68170078125149303</v>
      </c>
      <c r="D21">
        <f t="shared" si="3"/>
        <v>-2.517343750000002</v>
      </c>
      <c r="E21">
        <f t="shared" si="4"/>
        <v>-2.6540822710490435</v>
      </c>
    </row>
    <row r="22" spans="2:17" x14ac:dyDescent="0.25">
      <c r="B22">
        <f t="shared" si="5"/>
        <v>15</v>
      </c>
      <c r="C22" s="4">
        <f t="shared" si="2"/>
        <v>-0.5125000000007276</v>
      </c>
      <c r="D22">
        <f t="shared" si="3"/>
        <v>-2.4680000000000035</v>
      </c>
      <c r="E22">
        <f t="shared" si="4"/>
        <v>-2.570204666379313</v>
      </c>
    </row>
    <row r="23" spans="2:17" x14ac:dyDescent="0.25">
      <c r="B23">
        <f t="shared" si="5"/>
        <v>15.25</v>
      </c>
      <c r="C23" s="4">
        <f t="shared" si="2"/>
        <v>-0.34504140625040236</v>
      </c>
      <c r="D23">
        <f t="shared" si="3"/>
        <v>-2.4394937499999969</v>
      </c>
      <c r="E23">
        <f t="shared" si="4"/>
        <v>-2.4877135320616013</v>
      </c>
    </row>
    <row r="24" spans="2:17" x14ac:dyDescent="0.25">
      <c r="B24">
        <f t="shared" si="5"/>
        <v>15.5</v>
      </c>
      <c r="C24" s="4">
        <f t="shared" si="2"/>
        <v>-0.17917499999975917</v>
      </c>
      <c r="D24">
        <f t="shared" si="3"/>
        <v>-2.4318249999999964</v>
      </c>
      <c r="E24">
        <f t="shared" si="4"/>
        <v>-2.4065637765988939</v>
      </c>
    </row>
    <row r="25" spans="2:17" x14ac:dyDescent="0.25">
      <c r="B25">
        <f t="shared" si="5"/>
        <v>15.75</v>
      </c>
      <c r="C25" s="4">
        <f t="shared" si="2"/>
        <v>-1.6907031249957072E-2</v>
      </c>
      <c r="D25">
        <f t="shared" si="3"/>
        <v>-2.4449937500000019</v>
      </c>
      <c r="E25">
        <f t="shared" si="4"/>
        <v>-2.3267124730753448</v>
      </c>
    </row>
    <row r="26" spans="2:17" x14ac:dyDescent="0.25">
      <c r="B26">
        <f t="shared" si="5"/>
        <v>16</v>
      </c>
      <c r="C26" s="4">
        <f t="shared" si="2"/>
        <v>0.13760000000002037</v>
      </c>
      <c r="D26">
        <f t="shared" si="3"/>
        <v>-2.4789999999999992</v>
      </c>
      <c r="E26">
        <f t="shared" si="4"/>
        <v>-2.2481187227901493</v>
      </c>
    </row>
    <row r="30" spans="2:17" x14ac:dyDescent="0.25">
      <c r="Q30" t="s">
        <v>12</v>
      </c>
    </row>
    <row r="31" spans="2:17" x14ac:dyDescent="0.25">
      <c r="B31" t="s">
        <v>2</v>
      </c>
      <c r="C31" t="s">
        <v>7</v>
      </c>
      <c r="M31" t="s">
        <v>2</v>
      </c>
      <c r="N31" t="s">
        <v>6</v>
      </c>
      <c r="O31" t="s">
        <v>3</v>
      </c>
    </row>
    <row r="32" spans="2:17" x14ac:dyDescent="0.25">
      <c r="B32" s="1">
        <v>13</v>
      </c>
      <c r="C32">
        <f>E2</f>
        <v>0.15384652395645632</v>
      </c>
      <c r="M32" s="1">
        <v>13</v>
      </c>
      <c r="N32">
        <f>M32*PI()/8</f>
        <v>5.1050880620834143</v>
      </c>
      <c r="O32" s="1">
        <v>-3.5</v>
      </c>
      <c r="P32">
        <f>1.18558^(O32*PI())</f>
        <v>0.15384652395645632</v>
      </c>
    </row>
    <row r="33" spans="2:28" x14ac:dyDescent="0.25">
      <c r="B33" s="1">
        <v>13.25</v>
      </c>
      <c r="C33">
        <f>E3</f>
        <v>0.1758542437567609</v>
      </c>
      <c r="M33" s="1">
        <v>13.25</v>
      </c>
      <c r="N33">
        <f>M33*PI()/8</f>
        <v>5.203262832508095</v>
      </c>
      <c r="O33" s="1">
        <v>-3.25</v>
      </c>
      <c r="P33">
        <f t="shared" ref="P33:P39" si="6">1.18558^(O33*PI())</f>
        <v>0.1758542437567609</v>
      </c>
    </row>
    <row r="34" spans="2:28" x14ac:dyDescent="0.25">
      <c r="B34" s="1">
        <v>13.5</v>
      </c>
      <c r="C34">
        <f>E4</f>
        <v>0.20101016423364251</v>
      </c>
      <c r="M34" s="1">
        <v>13.5</v>
      </c>
      <c r="N34">
        <f>M34*PI()/8</f>
        <v>5.3014376029327757</v>
      </c>
      <c r="O34" s="1">
        <v>-3</v>
      </c>
      <c r="P34">
        <f t="shared" si="6"/>
        <v>0.20101016423364251</v>
      </c>
    </row>
    <row r="35" spans="2:28" x14ac:dyDescent="0.25">
      <c r="B35" s="1">
        <v>14</v>
      </c>
      <c r="C35">
        <f>E5</f>
        <v>0.2297646349730614</v>
      </c>
      <c r="M35" s="1">
        <v>14</v>
      </c>
      <c r="N35">
        <f>M35*PI()/8</f>
        <v>5.497787143782138</v>
      </c>
      <c r="O35" s="1">
        <v>-2.75</v>
      </c>
      <c r="P35">
        <f t="shared" si="6"/>
        <v>0.2297646349730614</v>
      </c>
    </row>
    <row r="36" spans="2:28" x14ac:dyDescent="0.25">
      <c r="B36" s="1">
        <v>14.5</v>
      </c>
      <c r="C36">
        <f>E6</f>
        <v>0.24895581949058793</v>
      </c>
      <c r="M36" s="1">
        <v>14.5</v>
      </c>
      <c r="N36">
        <f>M36*PI()/8</f>
        <v>5.6941366846315002</v>
      </c>
      <c r="O36" s="1">
        <v>-2.6</v>
      </c>
      <c r="P36">
        <f t="shared" si="6"/>
        <v>0.24895581949058793</v>
      </c>
    </row>
    <row r="37" spans="2:28" x14ac:dyDescent="0.25">
      <c r="B37" s="1">
        <v>15</v>
      </c>
      <c r="C37">
        <f>E7</f>
        <v>0.26263242799474568</v>
      </c>
      <c r="M37" s="1">
        <v>15</v>
      </c>
      <c r="N37">
        <f>M37*PI()/8</f>
        <v>5.8904862254808616</v>
      </c>
      <c r="O37" s="1">
        <v>-2.5</v>
      </c>
      <c r="P37">
        <f t="shared" si="6"/>
        <v>0.26263242799474568</v>
      </c>
    </row>
    <row r="38" spans="2:28" x14ac:dyDescent="0.25">
      <c r="B38" s="1">
        <v>15.3</v>
      </c>
      <c r="C38">
        <f>E8</f>
        <v>0.26688008574535294</v>
      </c>
      <c r="M38" s="1">
        <v>15.3</v>
      </c>
      <c r="N38">
        <f>M38*PI()/8</f>
        <v>6.0082959499904796</v>
      </c>
      <c r="O38" s="1">
        <v>-2.4700000000000002</v>
      </c>
      <c r="P38">
        <f t="shared" si="6"/>
        <v>0.26688008574535294</v>
      </c>
    </row>
    <row r="39" spans="2:28" x14ac:dyDescent="0.25">
      <c r="B39" s="1">
        <v>16</v>
      </c>
      <c r="C39">
        <f>E9</f>
        <v>0.27119644253858816</v>
      </c>
      <c r="M39" s="1">
        <v>16</v>
      </c>
      <c r="N39">
        <f>M39*PI()/8</f>
        <v>6.2831853071795862</v>
      </c>
      <c r="O39" s="1">
        <v>-2.44</v>
      </c>
      <c r="P39">
        <f t="shared" si="6"/>
        <v>0.27119644253858816</v>
      </c>
    </row>
    <row r="41" spans="2:28" x14ac:dyDescent="0.25">
      <c r="C41" s="5" t="s">
        <v>1</v>
      </c>
    </row>
    <row r="42" spans="2:28" x14ac:dyDescent="0.25">
      <c r="B42">
        <v>13</v>
      </c>
      <c r="C42" s="6">
        <f>-0.0165*B42^2+0.5174*B42-3.7724</f>
        <v>0.16529999999999934</v>
      </c>
    </row>
    <row r="43" spans="2:28" x14ac:dyDescent="0.25">
      <c r="B43">
        <f>B42+0.25</f>
        <v>13.25</v>
      </c>
      <c r="C43" s="6">
        <f t="shared" ref="C43:C54" si="7">-0.0165*B43^2+0.5174*B43-3.7724</f>
        <v>0.18636874999999975</v>
      </c>
    </row>
    <row r="44" spans="2:28" x14ac:dyDescent="0.25">
      <c r="B44">
        <f t="shared" ref="B44:B54" si="8">B43+0.25</f>
        <v>13.5</v>
      </c>
      <c r="C44" s="6">
        <f t="shared" si="7"/>
        <v>0.2053749999999992</v>
      </c>
      <c r="M44" t="s">
        <v>13</v>
      </c>
      <c r="N44" t="s">
        <v>14</v>
      </c>
      <c r="O44" t="s">
        <v>15</v>
      </c>
      <c r="P44" s="7" t="s">
        <v>16</v>
      </c>
      <c r="Q44" t="s">
        <v>17</v>
      </c>
      <c r="R44" t="s">
        <v>18</v>
      </c>
    </row>
    <row r="45" spans="2:28" x14ac:dyDescent="0.25">
      <c r="B45">
        <f t="shared" si="8"/>
        <v>13.75</v>
      </c>
      <c r="C45" s="6">
        <f t="shared" si="7"/>
        <v>0.22231874999999901</v>
      </c>
      <c r="L45">
        <f>N45*8+O45*PI()</f>
        <v>30.029487185622866</v>
      </c>
      <c r="M45" s="9">
        <v>13</v>
      </c>
      <c r="N45">
        <f>M45*PI()/8</f>
        <v>5.1050880620834143</v>
      </c>
      <c r="O45">
        <f>-1.0809*N45^2+13.132*N45-42.311</f>
        <v>-3.4413173517867861</v>
      </c>
      <c r="P45">
        <f>1.18558^(O45*PI())</f>
        <v>0.15875132500444575</v>
      </c>
      <c r="Q45" s="2">
        <v>0.1883</v>
      </c>
      <c r="R45" s="12">
        <v>7.6999999999999999E-2</v>
      </c>
      <c r="AA45" t="s">
        <v>3</v>
      </c>
      <c r="AB45" t="s">
        <v>2</v>
      </c>
    </row>
    <row r="46" spans="2:28" x14ac:dyDescent="0.25">
      <c r="B46">
        <f t="shared" si="8"/>
        <v>14</v>
      </c>
      <c r="C46" s="6">
        <f t="shared" si="7"/>
        <v>0.23719999999999963</v>
      </c>
      <c r="L46">
        <f t="shared" ref="L46:L57" si="9">N46*8+O46*PI()</f>
        <v>31.428559930222526</v>
      </c>
      <c r="M46" s="9">
        <f>M45+0.25</f>
        <v>13.25</v>
      </c>
      <c r="N46">
        <f t="shared" ref="N46:N57" si="10">M46*PI()/8</f>
        <v>5.203262832508095</v>
      </c>
      <c r="O46">
        <f t="shared" ref="O46:O57" si="11">-1.0809*N46^2+13.132*N46-42.311</f>
        <v>-3.2459786656904228</v>
      </c>
      <c r="P46">
        <f t="shared" ref="P46:P57" si="12">1.18558^(O46*PI())</f>
        <v>0.17623284449859783</v>
      </c>
      <c r="Q46" s="11">
        <v>0.21310000000000001</v>
      </c>
      <c r="R46" s="13">
        <v>9.4E-2</v>
      </c>
      <c r="AA46" s="10">
        <v>7.6999999999999999E-2</v>
      </c>
      <c r="AB46">
        <f>0.1883</f>
        <v>0.1883</v>
      </c>
    </row>
    <row r="47" spans="2:28" x14ac:dyDescent="0.25">
      <c r="B47">
        <f t="shared" si="8"/>
        <v>14.25</v>
      </c>
      <c r="C47" s="6">
        <f t="shared" si="7"/>
        <v>0.25001874999999973</v>
      </c>
      <c r="L47">
        <f t="shared" si="9"/>
        <v>32.762174306728973</v>
      </c>
      <c r="M47" s="9">
        <f t="shared" ref="M47:M57" si="13">M46+0.25</f>
        <v>13.5</v>
      </c>
      <c r="N47">
        <f t="shared" si="10"/>
        <v>5.3014376029327757</v>
      </c>
      <c r="O47">
        <f t="shared" si="11"/>
        <v>-3.071476025291588</v>
      </c>
      <c r="P47">
        <f t="shared" si="12"/>
        <v>0.1934714780706959</v>
      </c>
      <c r="Q47" s="11">
        <v>0.23130000000000001</v>
      </c>
      <c r="R47" s="13">
        <v>0.115</v>
      </c>
      <c r="AA47" s="10">
        <f>0.1</f>
        <v>0.1</v>
      </c>
      <c r="AB47">
        <f t="shared" ref="AB47:AB59" si="14">-3.8329*AA47^2+1.69909646*AA47+0.07999021</f>
        <v>0.21157085600000003</v>
      </c>
    </row>
    <row r="48" spans="2:28" x14ac:dyDescent="0.25">
      <c r="B48">
        <f t="shared" si="8"/>
        <v>14.5</v>
      </c>
      <c r="C48" s="6">
        <f t="shared" si="7"/>
        <v>0.26077499999999976</v>
      </c>
      <c r="L48">
        <f t="shared" si="9"/>
        <v>34.030330315142237</v>
      </c>
      <c r="M48" s="9">
        <f t="shared" si="13"/>
        <v>13.75</v>
      </c>
      <c r="N48">
        <f t="shared" si="10"/>
        <v>5.3996123733574573</v>
      </c>
      <c r="O48">
        <f t="shared" si="11"/>
        <v>-2.9178094305902746</v>
      </c>
      <c r="P48">
        <f t="shared" si="12"/>
        <v>0.21004273000940174</v>
      </c>
      <c r="Q48" s="11">
        <v>0.24679999999999999</v>
      </c>
      <c r="R48" s="13">
        <v>0.13969999999999999</v>
      </c>
      <c r="AA48" s="10">
        <f t="shared" ref="AA48:AA59" si="15">AA47+0.025</f>
        <v>0.125</v>
      </c>
      <c r="AB48">
        <f t="shared" si="14"/>
        <v>0.232488205</v>
      </c>
    </row>
    <row r="49" spans="2:28" x14ac:dyDescent="0.25">
      <c r="B49">
        <f t="shared" si="8"/>
        <v>14.75</v>
      </c>
      <c r="C49" s="6">
        <f t="shared" si="7"/>
        <v>0.26946874999999881</v>
      </c>
      <c r="L49">
        <f t="shared" si="9"/>
        <v>35.233027955462155</v>
      </c>
      <c r="M49" s="9">
        <f t="shared" si="13"/>
        <v>14</v>
      </c>
      <c r="N49">
        <f t="shared" si="10"/>
        <v>5.497787143782138</v>
      </c>
      <c r="O49">
        <f t="shared" si="11"/>
        <v>-2.7849788815865253</v>
      </c>
      <c r="P49">
        <f t="shared" si="12"/>
        <v>0.22550644854317367</v>
      </c>
      <c r="Q49" s="11">
        <v>0.25879999999999997</v>
      </c>
      <c r="R49" s="13">
        <v>0.1676</v>
      </c>
      <c r="AA49" s="10">
        <f t="shared" si="15"/>
        <v>0.15</v>
      </c>
      <c r="AB49">
        <f t="shared" si="14"/>
        <v>0.248614429</v>
      </c>
    </row>
    <row r="50" spans="2:28" x14ac:dyDescent="0.25">
      <c r="B50">
        <f t="shared" si="8"/>
        <v>15</v>
      </c>
      <c r="C50" s="6">
        <f t="shared" si="7"/>
        <v>0.27609999999999868</v>
      </c>
      <c r="L50">
        <f t="shared" si="9"/>
        <v>36.370267227688913</v>
      </c>
      <c r="M50" s="9">
        <f t="shared" si="13"/>
        <v>14.25</v>
      </c>
      <c r="N50">
        <f t="shared" si="10"/>
        <v>5.5959619142068187</v>
      </c>
      <c r="O50">
        <f t="shared" si="11"/>
        <v>-2.6729843782802902</v>
      </c>
      <c r="P50">
        <f t="shared" si="12"/>
        <v>0.23942576444130945</v>
      </c>
      <c r="Q50" s="11">
        <v>0.26619999999999999</v>
      </c>
      <c r="R50" s="13">
        <v>0.1978</v>
      </c>
      <c r="AA50" s="10">
        <f t="shared" si="15"/>
        <v>0.17499999999999999</v>
      </c>
      <c r="AB50">
        <f t="shared" si="14"/>
        <v>0.25994952800000004</v>
      </c>
    </row>
    <row r="51" spans="2:28" x14ac:dyDescent="0.25">
      <c r="B51">
        <f t="shared" si="8"/>
        <v>15.25</v>
      </c>
      <c r="C51" s="6">
        <f t="shared" si="7"/>
        <v>0.28066874999999936</v>
      </c>
      <c r="L51">
        <f t="shared" si="9"/>
        <v>37.442048131822403</v>
      </c>
      <c r="M51" s="9">
        <f t="shared" si="13"/>
        <v>14.5</v>
      </c>
      <c r="N51">
        <f t="shared" si="10"/>
        <v>5.6941366846315002</v>
      </c>
      <c r="O51">
        <f t="shared" si="11"/>
        <v>-2.5818259206715979</v>
      </c>
      <c r="P51">
        <f t="shared" si="12"/>
        <v>0.25138734213702058</v>
      </c>
      <c r="Q51" s="11">
        <v>0.26829999999999998</v>
      </c>
      <c r="R51" s="13">
        <v>0.2293</v>
      </c>
      <c r="AA51" s="10">
        <f t="shared" si="15"/>
        <v>0.19999999999999998</v>
      </c>
      <c r="AB51">
        <f t="shared" si="14"/>
        <v>0.26649350199999999</v>
      </c>
    </row>
    <row r="52" spans="2:28" x14ac:dyDescent="0.25">
      <c r="B52">
        <f t="shared" si="8"/>
        <v>15.5</v>
      </c>
      <c r="C52" s="6">
        <f t="shared" si="7"/>
        <v>0.28317499999999995</v>
      </c>
      <c r="L52">
        <f t="shared" si="9"/>
        <v>38.448370667862704</v>
      </c>
      <c r="M52" s="9">
        <f t="shared" si="13"/>
        <v>14.75</v>
      </c>
      <c r="N52">
        <f t="shared" si="10"/>
        <v>5.7923114550561809</v>
      </c>
      <c r="O52">
        <f t="shared" si="11"/>
        <v>-2.5115035087604269</v>
      </c>
      <c r="P52">
        <f t="shared" si="12"/>
        <v>0.26102165329213595</v>
      </c>
      <c r="Q52" s="11">
        <v>0.26469999999999999</v>
      </c>
      <c r="R52" s="13">
        <v>0.26100000000000001</v>
      </c>
      <c r="AA52" s="10">
        <f t="shared" si="15"/>
        <v>0.22499999999999998</v>
      </c>
      <c r="AB52">
        <f t="shared" si="14"/>
        <v>0.26824635099999999</v>
      </c>
    </row>
    <row r="53" spans="2:28" x14ac:dyDescent="0.25">
      <c r="B53">
        <f t="shared" si="8"/>
        <v>15.75</v>
      </c>
      <c r="C53" s="6">
        <f t="shared" si="7"/>
        <v>0.2836187499999987</v>
      </c>
      <c r="L53">
        <f t="shared" si="9"/>
        <v>39.389234835809759</v>
      </c>
      <c r="M53" s="9">
        <f t="shared" si="13"/>
        <v>15</v>
      </c>
      <c r="N53">
        <f t="shared" si="10"/>
        <v>5.8904862254808616</v>
      </c>
      <c r="O53">
        <f t="shared" si="11"/>
        <v>-2.4620171425467916</v>
      </c>
      <c r="P53">
        <f t="shared" si="12"/>
        <v>0.2680218942408279</v>
      </c>
      <c r="Q53" s="11">
        <v>0.25509999999999999</v>
      </c>
      <c r="R53" s="13">
        <v>0.29160000000000003</v>
      </c>
      <c r="AA53" s="10">
        <f t="shared" si="15"/>
        <v>0.24999999999999997</v>
      </c>
      <c r="AB53">
        <f t="shared" si="14"/>
        <v>0.26520807499999999</v>
      </c>
    </row>
    <row r="54" spans="2:28" x14ac:dyDescent="0.25">
      <c r="B54">
        <f t="shared" si="8"/>
        <v>16</v>
      </c>
      <c r="C54" s="6">
        <f t="shared" si="7"/>
        <v>0.28199999999999914</v>
      </c>
      <c r="L54">
        <f t="shared" si="9"/>
        <v>40.26464063566354</v>
      </c>
      <c r="M54" s="9">
        <f t="shared" si="13"/>
        <v>15.25</v>
      </c>
      <c r="N54">
        <f t="shared" si="10"/>
        <v>5.9886609959055432</v>
      </c>
      <c r="O54">
        <f t="shared" si="11"/>
        <v>-2.4333668220307061</v>
      </c>
      <c r="P54">
        <f t="shared" si="12"/>
        <v>0.27216019949169468</v>
      </c>
      <c r="Q54" s="11">
        <v>0.23980000000000001</v>
      </c>
      <c r="R54" s="13">
        <v>0.31969999999999998</v>
      </c>
      <c r="AA54" s="10">
        <f t="shared" si="15"/>
        <v>0.27499999999999997</v>
      </c>
      <c r="AB54">
        <f t="shared" si="14"/>
        <v>0.25737867400000003</v>
      </c>
    </row>
    <row r="55" spans="2:28" x14ac:dyDescent="0.25">
      <c r="L55">
        <f t="shared" si="9"/>
        <v>41.074588067424138</v>
      </c>
      <c r="M55" s="9">
        <f t="shared" si="13"/>
        <v>15.5</v>
      </c>
      <c r="N55">
        <f t="shared" si="10"/>
        <v>6.0868357663302239</v>
      </c>
      <c r="O55">
        <f t="shared" si="11"/>
        <v>-2.4255525472121349</v>
      </c>
      <c r="P55">
        <f t="shared" si="12"/>
        <v>0.27329995691960124</v>
      </c>
      <c r="Q55" s="11">
        <v>0.21909999999999999</v>
      </c>
      <c r="R55" s="13">
        <v>0.34410000000000002</v>
      </c>
      <c r="AA55" s="10">
        <f t="shared" si="15"/>
        <v>0.3</v>
      </c>
      <c r="AB55">
        <f t="shared" si="14"/>
        <v>0.24475814800000001</v>
      </c>
    </row>
    <row r="56" spans="2:28" x14ac:dyDescent="0.25">
      <c r="L56">
        <f t="shared" si="9"/>
        <v>41.81907713109144</v>
      </c>
      <c r="M56" s="9">
        <f t="shared" si="13"/>
        <v>15.75</v>
      </c>
      <c r="N56">
        <f t="shared" si="10"/>
        <v>6.1850105367549055</v>
      </c>
      <c r="O56">
        <f t="shared" si="11"/>
        <v>-2.4385743180911206</v>
      </c>
      <c r="P56">
        <f>1.18558^(O56*PI())</f>
        <v>0.2714032963597468</v>
      </c>
      <c r="Q56" s="11">
        <v>0.19389999999999999</v>
      </c>
      <c r="R56" s="13">
        <v>0.36359999999999998</v>
      </c>
      <c r="AA56" s="10">
        <f t="shared" si="15"/>
        <v>0.32500000000000001</v>
      </c>
      <c r="AB56">
        <f t="shared" si="14"/>
        <v>0.22734649699999998</v>
      </c>
    </row>
    <row r="57" spans="2:28" x14ac:dyDescent="0.25">
      <c r="B57" t="s">
        <v>8</v>
      </c>
      <c r="L57">
        <f t="shared" si="9"/>
        <v>42.49810782666556</v>
      </c>
      <c r="M57" s="9">
        <f t="shared" si="13"/>
        <v>16</v>
      </c>
      <c r="N57">
        <f t="shared" si="10"/>
        <v>6.2831853071795862</v>
      </c>
      <c r="O57">
        <f t="shared" si="11"/>
        <v>-2.4724321346676206</v>
      </c>
      <c r="P57">
        <f t="shared" si="12"/>
        <v>0.26653317902097162</v>
      </c>
      <c r="Q57" s="2">
        <v>0.16739999999999999</v>
      </c>
      <c r="R57" s="12">
        <v>0.3826</v>
      </c>
      <c r="AA57" s="10">
        <f t="shared" si="15"/>
        <v>0.35000000000000003</v>
      </c>
      <c r="AB57">
        <f t="shared" si="14"/>
        <v>0.205143721</v>
      </c>
    </row>
    <row r="58" spans="2:28" x14ac:dyDescent="0.25">
      <c r="B58" t="s">
        <v>2</v>
      </c>
      <c r="C58" t="s">
        <v>3</v>
      </c>
      <c r="AA58" s="10">
        <f t="shared" si="15"/>
        <v>0.37500000000000006</v>
      </c>
      <c r="AB58">
        <f t="shared" si="14"/>
        <v>0.17814981999999996</v>
      </c>
    </row>
    <row r="59" spans="2:28" x14ac:dyDescent="0.25">
      <c r="B59" s="4">
        <v>3.5000000000000003E-2</v>
      </c>
      <c r="C59" s="4">
        <v>-0.27410000000000001</v>
      </c>
      <c r="AA59" s="10">
        <f>0.3826</f>
        <v>0.3826</v>
      </c>
      <c r="AB59">
        <v>0.16739999999999999</v>
      </c>
    </row>
    <row r="60" spans="2:28" x14ac:dyDescent="0.25">
      <c r="B60" s="4">
        <v>7.4200000000000002E-2</v>
      </c>
      <c r="C60" s="4">
        <v>-0.31780000000000003</v>
      </c>
    </row>
    <row r="61" spans="2:28" x14ac:dyDescent="0.25">
      <c r="B61" s="4">
        <v>0.122</v>
      </c>
      <c r="C61" s="4">
        <v>-0.35759999999999997</v>
      </c>
    </row>
    <row r="62" spans="2:28" x14ac:dyDescent="0.25">
      <c r="B62" s="4">
        <v>0.17799999999999999</v>
      </c>
      <c r="C62" s="4">
        <v>-0.39140000000000003</v>
      </c>
    </row>
    <row r="63" spans="2:28" x14ac:dyDescent="0.25">
      <c r="B63" s="4">
        <v>0.24079999999999999</v>
      </c>
      <c r="C63" s="4">
        <v>-0.4168</v>
      </c>
    </row>
    <row r="64" spans="2:28" x14ac:dyDescent="0.25">
      <c r="B64" s="4">
        <v>0.30869999999999997</v>
      </c>
      <c r="C64" s="4">
        <v>-0.432</v>
      </c>
    </row>
    <row r="65" spans="2:19" x14ac:dyDescent="0.25">
      <c r="B65" s="4">
        <v>0.37940000000000002</v>
      </c>
      <c r="C65" s="4">
        <v>-0.43540000000000001</v>
      </c>
    </row>
    <row r="66" spans="2:19" x14ac:dyDescent="0.25">
      <c r="B66" s="4">
        <v>0.45019999999999999</v>
      </c>
      <c r="C66" s="4">
        <v>-0.4259</v>
      </c>
    </row>
    <row r="67" spans="2:19" x14ac:dyDescent="0.25">
      <c r="B67" s="4">
        <v>0.51819999999999999</v>
      </c>
      <c r="C67" s="4">
        <v>-0.4032</v>
      </c>
    </row>
    <row r="68" spans="2:19" x14ac:dyDescent="0.25">
      <c r="B68" s="4">
        <v>0.58040000000000003</v>
      </c>
      <c r="C68" s="4">
        <v>-0.36759999999999998</v>
      </c>
      <c r="Q68" t="s">
        <v>21</v>
      </c>
    </row>
    <row r="69" spans="2:19" x14ac:dyDescent="0.25">
      <c r="B69" s="4">
        <v>0.63400000000000001</v>
      </c>
      <c r="C69" s="4">
        <v>-0.32029999999999997</v>
      </c>
      <c r="Q69" t="s">
        <v>19</v>
      </c>
      <c r="R69" t="s">
        <v>22</v>
      </c>
      <c r="S69" t="s">
        <v>20</v>
      </c>
    </row>
    <row r="70" spans="2:19" x14ac:dyDescent="0.25">
      <c r="B70" s="4">
        <v>0.67659999999999998</v>
      </c>
      <c r="C70" s="4">
        <v>-0.26300000000000001</v>
      </c>
      <c r="Q70" s="4">
        <f>0.1883+R45-0.077</f>
        <v>0.18829999999999997</v>
      </c>
      <c r="R70">
        <f>0.077-(Q45-0.1883)+0.004</f>
        <v>8.1000000000000003E-2</v>
      </c>
      <c r="S70" s="4">
        <f>0.077-(Q45-0.1883)</f>
        <v>7.6999999999999999E-2</v>
      </c>
    </row>
    <row r="71" spans="2:19" x14ac:dyDescent="0.25">
      <c r="B71" s="4">
        <v>0.70620000000000005</v>
      </c>
      <c r="C71" s="4">
        <v>-0.19800000000000001</v>
      </c>
      <c r="Q71" s="4">
        <f>0.1883+R46-0.077</f>
        <v>0.20529999999999998</v>
      </c>
      <c r="R71">
        <f t="shared" ref="R71:R82" si="16">0.077-(Q46-0.1883)+0.004</f>
        <v>5.6199999999999986E-2</v>
      </c>
      <c r="S71" s="4">
        <f t="shared" ref="S71:S82" si="17">0.077-(Q46-0.1883)</f>
        <v>5.2199999999999983E-2</v>
      </c>
    </row>
    <row r="72" spans="2:19" x14ac:dyDescent="0.25">
      <c r="Q72" s="4">
        <f>0.1883+R47-0.077</f>
        <v>0.2263</v>
      </c>
      <c r="R72">
        <f t="shared" si="16"/>
        <v>3.7999999999999992E-2</v>
      </c>
      <c r="S72" s="4">
        <f t="shared" si="17"/>
        <v>3.3999999999999989E-2</v>
      </c>
    </row>
    <row r="73" spans="2:19" x14ac:dyDescent="0.25">
      <c r="Q73" s="4">
        <f>0.1883+R48-0.077</f>
        <v>0.25099999999999995</v>
      </c>
      <c r="R73">
        <f t="shared" si="16"/>
        <v>2.2500000000000003E-2</v>
      </c>
      <c r="S73" s="4">
        <f t="shared" si="17"/>
        <v>1.8500000000000003E-2</v>
      </c>
    </row>
    <row r="74" spans="2:19" x14ac:dyDescent="0.25">
      <c r="B74" t="s">
        <v>2</v>
      </c>
      <c r="C74" t="s">
        <v>9</v>
      </c>
      <c r="D74" t="s">
        <v>3</v>
      </c>
      <c r="Q74" s="4">
        <f>0.1883+R49-0.077</f>
        <v>0.27889999999999998</v>
      </c>
      <c r="R74">
        <f t="shared" si="16"/>
        <v>1.050000000000002E-2</v>
      </c>
      <c r="S74" s="4">
        <f t="shared" si="17"/>
        <v>6.5000000000000197E-3</v>
      </c>
    </row>
    <row r="75" spans="2:19" x14ac:dyDescent="0.25">
      <c r="B75">
        <v>3.5000000000000003E-2</v>
      </c>
      <c r="C75">
        <f>D75+0.2321</f>
        <v>-4.200000000000001E-2</v>
      </c>
      <c r="D75">
        <v>-0.27410000000000001</v>
      </c>
      <c r="Q75" s="4">
        <f>0.1883+R50-0.077</f>
        <v>0.30909999999999999</v>
      </c>
      <c r="R75">
        <f t="shared" si="16"/>
        <v>3.1000000000000021E-3</v>
      </c>
      <c r="S75" s="4">
        <f t="shared" si="17"/>
        <v>-8.9999999999999802E-4</v>
      </c>
    </row>
    <row r="76" spans="2:19" x14ac:dyDescent="0.25">
      <c r="B76">
        <v>7.4200000000000002E-2</v>
      </c>
      <c r="C76">
        <f t="shared" ref="C76:C87" si="18">D76+0.2321</f>
        <v>-8.5700000000000026E-2</v>
      </c>
      <c r="D76">
        <v>-0.31780000000000003</v>
      </c>
      <c r="Q76" s="4">
        <f>0.1883+R51-0.077</f>
        <v>0.34059999999999996</v>
      </c>
      <c r="R76">
        <f t="shared" si="16"/>
        <v>1.0000000000000113E-3</v>
      </c>
      <c r="S76" s="4">
        <f t="shared" si="17"/>
        <v>-2.9999999999999888E-3</v>
      </c>
    </row>
    <row r="77" spans="2:19" x14ac:dyDescent="0.25">
      <c r="B77">
        <v>0.122</v>
      </c>
      <c r="C77">
        <f t="shared" si="18"/>
        <v>-0.12549999999999997</v>
      </c>
      <c r="D77">
        <v>-0.35759999999999997</v>
      </c>
      <c r="Q77" s="4">
        <f>0.1883+R52-0.077</f>
        <v>0.37230000000000002</v>
      </c>
      <c r="R77">
        <f t="shared" si="16"/>
        <v>4.6000000000000034E-3</v>
      </c>
      <c r="S77" s="4">
        <f t="shared" si="17"/>
        <v>6.0000000000000331E-4</v>
      </c>
    </row>
    <row r="78" spans="2:19" x14ac:dyDescent="0.25">
      <c r="B78">
        <v>0.17799999999999999</v>
      </c>
      <c r="C78">
        <f t="shared" si="18"/>
        <v>-0.15930000000000002</v>
      </c>
      <c r="D78">
        <v>-0.39140000000000003</v>
      </c>
      <c r="Q78" s="4">
        <f>0.1883+R53-0.077</f>
        <v>0.40289999999999998</v>
      </c>
      <c r="R78">
        <f t="shared" si="16"/>
        <v>1.4200000000000001E-2</v>
      </c>
      <c r="S78" s="4">
        <f t="shared" si="17"/>
        <v>1.0200000000000001E-2</v>
      </c>
    </row>
    <row r="79" spans="2:19" x14ac:dyDescent="0.25">
      <c r="B79">
        <v>0.24079999999999999</v>
      </c>
      <c r="C79">
        <f t="shared" si="18"/>
        <v>-0.1847</v>
      </c>
      <c r="D79">
        <v>-0.4168</v>
      </c>
      <c r="Q79" s="4">
        <f>0.1883+R54-0.077</f>
        <v>0.43099999999999999</v>
      </c>
      <c r="R79">
        <f t="shared" si="16"/>
        <v>2.9499999999999981E-2</v>
      </c>
      <c r="S79" s="4">
        <f t="shared" si="17"/>
        <v>2.5499999999999981E-2</v>
      </c>
    </row>
    <row r="80" spans="2:19" x14ac:dyDescent="0.25">
      <c r="B80">
        <v>0.30869999999999997</v>
      </c>
      <c r="C80">
        <f t="shared" si="18"/>
        <v>-0.19989999999999999</v>
      </c>
      <c r="D80">
        <v>-0.432</v>
      </c>
      <c r="Q80" s="4">
        <f>0.1883+R55-0.077</f>
        <v>0.45539999999999997</v>
      </c>
      <c r="R80">
        <f t="shared" si="16"/>
        <v>5.0200000000000009E-2</v>
      </c>
      <c r="S80" s="4">
        <f t="shared" si="17"/>
        <v>4.6200000000000005E-2</v>
      </c>
    </row>
    <row r="81" spans="2:23" x14ac:dyDescent="0.25">
      <c r="B81">
        <v>0.37940000000000002</v>
      </c>
      <c r="C81">
        <f t="shared" si="18"/>
        <v>-0.20330000000000001</v>
      </c>
      <c r="D81">
        <v>-0.43540000000000001</v>
      </c>
      <c r="Q81" s="4">
        <f>0.1883+R56-0.077</f>
        <v>0.47489999999999993</v>
      </c>
      <c r="R81">
        <f t="shared" si="16"/>
        <v>7.5400000000000009E-2</v>
      </c>
      <c r="S81" s="4">
        <f t="shared" si="17"/>
        <v>7.1400000000000005E-2</v>
      </c>
    </row>
    <row r="82" spans="2:23" x14ac:dyDescent="0.25">
      <c r="B82">
        <v>0.45019999999999999</v>
      </c>
      <c r="C82">
        <f t="shared" si="18"/>
        <v>-0.1938</v>
      </c>
      <c r="D82">
        <v>-0.4259</v>
      </c>
      <c r="Q82" s="4">
        <f>0.1883+R57-0.077</f>
        <v>0.49389999999999995</v>
      </c>
      <c r="R82">
        <f t="shared" si="16"/>
        <v>0.1019</v>
      </c>
      <c r="S82" s="4">
        <f t="shared" si="17"/>
        <v>9.7900000000000001E-2</v>
      </c>
    </row>
    <row r="83" spans="2:23" x14ac:dyDescent="0.25">
      <c r="B83">
        <v>0.51819999999999999</v>
      </c>
      <c r="C83">
        <f t="shared" si="18"/>
        <v>-0.1711</v>
      </c>
      <c r="D83">
        <v>-0.4032</v>
      </c>
    </row>
    <row r="84" spans="2:23" x14ac:dyDescent="0.25">
      <c r="B84">
        <v>0.58040000000000003</v>
      </c>
      <c r="C84">
        <f t="shared" si="18"/>
        <v>-0.13549999999999998</v>
      </c>
      <c r="D84">
        <v>-0.36759999999999998</v>
      </c>
    </row>
    <row r="85" spans="2:23" x14ac:dyDescent="0.25">
      <c r="B85">
        <v>0.63400000000000001</v>
      </c>
      <c r="C85">
        <f t="shared" si="18"/>
        <v>-8.8199999999999973E-2</v>
      </c>
      <c r="D85">
        <v>-0.32029999999999997</v>
      </c>
    </row>
    <row r="86" spans="2:23" x14ac:dyDescent="0.25">
      <c r="B86">
        <v>0.67659999999999998</v>
      </c>
      <c r="C86">
        <f t="shared" si="18"/>
        <v>-3.0900000000000011E-2</v>
      </c>
      <c r="D86">
        <v>-0.26300000000000001</v>
      </c>
    </row>
    <row r="87" spans="2:23" x14ac:dyDescent="0.25">
      <c r="B87">
        <v>0.70620000000000005</v>
      </c>
      <c r="C87">
        <f t="shared" si="18"/>
        <v>3.4099999999999991E-2</v>
      </c>
      <c r="D87">
        <v>-0.19800000000000001</v>
      </c>
      <c r="Q87" t="s">
        <v>23</v>
      </c>
      <c r="R87" t="s">
        <v>24</v>
      </c>
    </row>
    <row r="88" spans="2:23" x14ac:dyDescent="0.25">
      <c r="Q88">
        <f>Q89</f>
        <v>0.33294633306373761</v>
      </c>
      <c r="R88">
        <v>-0.05</v>
      </c>
      <c r="T88" s="8">
        <f>0.1883-(R88-0.077)</f>
        <v>0.31530000000000002</v>
      </c>
      <c r="U88" s="8">
        <f>0.077+Q88-0.1883</f>
        <v>0.22164633306373763</v>
      </c>
    </row>
    <row r="89" spans="2:23" x14ac:dyDescent="0.25">
      <c r="Q89">
        <f>-(-2.5523)/(2*3.8329)</f>
        <v>0.33294633306373761</v>
      </c>
      <c r="R89">
        <f>3.8329*Q89^2-2.5523*Q89+0.4219</f>
        <v>-2.9894629392887007E-3</v>
      </c>
      <c r="T89" s="8">
        <f>0.1883-(R89-0.077)</f>
        <v>0.26828946293928868</v>
      </c>
      <c r="U89" s="8">
        <f>0.077+Q89-0.1883</f>
        <v>0.22164633306373763</v>
      </c>
      <c r="W89" t="s">
        <v>27</v>
      </c>
    </row>
    <row r="90" spans="2:23" x14ac:dyDescent="0.25">
      <c r="B90" t="s">
        <v>10</v>
      </c>
      <c r="C90" t="s">
        <v>11</v>
      </c>
      <c r="D90" t="s">
        <v>9</v>
      </c>
      <c r="Q90">
        <f>-(-2.5523)/(2*3.8329)</f>
        <v>0.33294633306373761</v>
      </c>
      <c r="R90">
        <v>0.15</v>
      </c>
      <c r="T90" s="8">
        <f>0.1883-(R90-0.077)</f>
        <v>0.1153</v>
      </c>
      <c r="U90" s="8">
        <f>0.077+Q90-0.1883</f>
        <v>0.22164633306373763</v>
      </c>
    </row>
    <row r="91" spans="2:23" x14ac:dyDescent="0.25">
      <c r="B91">
        <f>B75-0.6995/2</f>
        <v>-0.31474999999999997</v>
      </c>
      <c r="C91">
        <f>C75+0.2124</f>
        <v>0.1704</v>
      </c>
      <c r="D91">
        <f>C75</f>
        <v>-4.200000000000001E-2</v>
      </c>
      <c r="Q91" t="s">
        <v>25</v>
      </c>
      <c r="T91" s="8"/>
      <c r="U91" s="8"/>
    </row>
    <row r="92" spans="2:23" x14ac:dyDescent="0.25">
      <c r="B92">
        <f t="shared" ref="B92:B103" si="19">B76-0.6995/2</f>
        <v>-0.27555000000000002</v>
      </c>
      <c r="C92">
        <f t="shared" ref="C92:C103" si="20">C76+0.2124</f>
        <v>0.12669999999999998</v>
      </c>
      <c r="D92">
        <f t="shared" ref="D92:D103" si="21">C76</f>
        <v>-8.5700000000000026E-2</v>
      </c>
      <c r="Q92">
        <f>-(-2.5523)/(2*3.8329)</f>
        <v>0.33294633306373761</v>
      </c>
      <c r="R92">
        <f>R89+1/(4*3.8329)</f>
        <v>6.2235301599311316E-2</v>
      </c>
      <c r="T92" s="8">
        <f>0.1883-(R92-0.077)</f>
        <v>0.20306469840068869</v>
      </c>
      <c r="U92" s="8">
        <f>0.077+Q92-0.1883</f>
        <v>0.22164633306373763</v>
      </c>
    </row>
    <row r="93" spans="2:23" x14ac:dyDescent="0.25">
      <c r="B93">
        <f t="shared" si="19"/>
        <v>-0.22775000000000001</v>
      </c>
      <c r="C93">
        <f t="shared" si="20"/>
        <v>8.6900000000000033E-2</v>
      </c>
      <c r="D93">
        <f t="shared" si="21"/>
        <v>-0.12549999999999997</v>
      </c>
      <c r="T93" s="8"/>
      <c r="U93" s="8"/>
    </row>
    <row r="94" spans="2:23" x14ac:dyDescent="0.25">
      <c r="B94">
        <f t="shared" si="19"/>
        <v>-0.17175000000000001</v>
      </c>
      <c r="C94">
        <f t="shared" si="20"/>
        <v>5.3099999999999981E-2</v>
      </c>
      <c r="D94">
        <f t="shared" si="21"/>
        <v>-0.15930000000000002</v>
      </c>
      <c r="Q94" t="s">
        <v>26</v>
      </c>
      <c r="R94">
        <f>R92-R89</f>
        <v>6.5224764538600016E-2</v>
      </c>
      <c r="T94" s="8">
        <f>T89-T92</f>
        <v>6.5224764538599989E-2</v>
      </c>
      <c r="U94" s="8" t="s">
        <v>26</v>
      </c>
    </row>
    <row r="95" spans="2:23" x14ac:dyDescent="0.25">
      <c r="B95">
        <f t="shared" si="19"/>
        <v>-0.10895000000000002</v>
      </c>
      <c r="C95">
        <f t="shared" si="20"/>
        <v>2.7700000000000002E-2</v>
      </c>
      <c r="D95">
        <f t="shared" si="21"/>
        <v>-0.1847</v>
      </c>
    </row>
    <row r="96" spans="2:23" x14ac:dyDescent="0.25">
      <c r="B96">
        <f t="shared" si="19"/>
        <v>-4.1050000000000031E-2</v>
      </c>
      <c r="C96">
        <f t="shared" si="20"/>
        <v>1.2500000000000011E-2</v>
      </c>
      <c r="D96">
        <f t="shared" si="21"/>
        <v>-0.19989999999999999</v>
      </c>
      <c r="T96" s="8">
        <f>U89*2</f>
        <v>0.44329266612747525</v>
      </c>
    </row>
    <row r="97" spans="2:21" x14ac:dyDescent="0.25">
      <c r="B97">
        <f t="shared" si="19"/>
        <v>2.965000000000001E-2</v>
      </c>
      <c r="C97">
        <f t="shared" si="20"/>
        <v>9.099999999999997E-3</v>
      </c>
      <c r="D97">
        <f t="shared" si="21"/>
        <v>-0.20330000000000001</v>
      </c>
      <c r="T97" s="8">
        <f>U89^2</f>
        <v>4.9127096960601309E-2</v>
      </c>
    </row>
    <row r="98" spans="2:21" x14ac:dyDescent="0.25">
      <c r="B98">
        <f t="shared" si="19"/>
        <v>0.10044999999999998</v>
      </c>
      <c r="C98">
        <f t="shared" si="20"/>
        <v>1.8600000000000005E-2</v>
      </c>
      <c r="D98">
        <f t="shared" si="21"/>
        <v>-0.1938</v>
      </c>
      <c r="T98">
        <f>-R94*4</f>
        <v>-0.26089905815440007</v>
      </c>
      <c r="U98" s="8"/>
    </row>
    <row r="99" spans="2:21" x14ac:dyDescent="0.25">
      <c r="B99">
        <f t="shared" si="19"/>
        <v>0.16844999999999999</v>
      </c>
      <c r="C99">
        <f t="shared" si="20"/>
        <v>4.1300000000000003E-2</v>
      </c>
      <c r="D99">
        <f t="shared" si="21"/>
        <v>-0.1711</v>
      </c>
      <c r="T99">
        <f>T98*(-T89)</f>
        <v>6.9996468193610245E-2</v>
      </c>
    </row>
    <row r="100" spans="2:21" x14ac:dyDescent="0.25">
      <c r="B100">
        <f t="shared" si="19"/>
        <v>0.23065000000000002</v>
      </c>
      <c r="C100">
        <f t="shared" si="20"/>
        <v>7.6900000000000024E-2</v>
      </c>
      <c r="D100">
        <f t="shared" si="21"/>
        <v>-0.13549999999999998</v>
      </c>
      <c r="T100">
        <f>1/T98</f>
        <v>-3.8329</v>
      </c>
    </row>
    <row r="101" spans="2:21" x14ac:dyDescent="0.25">
      <c r="B101">
        <f t="shared" si="19"/>
        <v>0.28425</v>
      </c>
      <c r="C101">
        <f t="shared" si="20"/>
        <v>0.12420000000000003</v>
      </c>
      <c r="D101">
        <f t="shared" si="21"/>
        <v>-8.8199999999999973E-2</v>
      </c>
      <c r="T101">
        <f>-T96/T98</f>
        <v>1.6990964599999998</v>
      </c>
    </row>
    <row r="102" spans="2:21" x14ac:dyDescent="0.25">
      <c r="B102">
        <f t="shared" si="19"/>
        <v>0.32684999999999997</v>
      </c>
      <c r="C102">
        <f t="shared" si="20"/>
        <v>0.18149999999999999</v>
      </c>
      <c r="D102">
        <f t="shared" si="21"/>
        <v>-3.0900000000000011E-2</v>
      </c>
      <c r="T102">
        <f>(T97-T99)/T98</f>
        <v>7.9990212998999957E-2</v>
      </c>
    </row>
    <row r="103" spans="2:21" x14ac:dyDescent="0.25">
      <c r="B103">
        <f t="shared" si="19"/>
        <v>0.35645000000000004</v>
      </c>
      <c r="C103">
        <f t="shared" si="20"/>
        <v>0.2465</v>
      </c>
      <c r="D103">
        <f t="shared" si="21"/>
        <v>3.4099999999999991E-2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B80EA1DD473CC4D96DB3C2A88C12F1C" ma:contentTypeVersion="11" ma:contentTypeDescription="Crear nuevo documento." ma:contentTypeScope="" ma:versionID="e58addd1664cade203a592c7bde9c8b8">
  <xsd:schema xmlns:xsd="http://www.w3.org/2001/XMLSchema" xmlns:xs="http://www.w3.org/2001/XMLSchema" xmlns:p="http://schemas.microsoft.com/office/2006/metadata/properties" xmlns:ns3="69f8d2fd-1ab9-4e56-b497-b96c3eade3fc" targetNamespace="http://schemas.microsoft.com/office/2006/metadata/properties" ma:root="true" ma:fieldsID="4c5633028016e6d3ad3d36049fadde0c" ns3:_="">
    <xsd:import namespace="69f8d2fd-1ab9-4e56-b497-b96c3eade3f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f8d2fd-1ab9-4e56-b497-b96c3eade3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06EEE9-4E56-4A4F-B157-97AC891E99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f8d2fd-1ab9-4e56-b497-b96c3eade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855B095-7BDE-42E6-8CE5-5C4667F686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97A6AC-F8E8-4520-863C-70B8EDBEDDFE}">
  <ds:schemaRefs>
    <ds:schemaRef ds:uri="http://schemas.openxmlformats.org/package/2006/metadata/core-properties"/>
    <ds:schemaRef ds:uri="http://www.w3.org/XML/1998/namespace"/>
    <ds:schemaRef ds:uri="http://purl.org/dc/elements/1.1/"/>
    <ds:schemaRef ds:uri="http://purl.org/dc/dcmitype/"/>
    <ds:schemaRef ds:uri="http://schemas.microsoft.com/office/infopath/2007/PartnerControls"/>
    <ds:schemaRef ds:uri="69f8d2fd-1ab9-4e56-b497-b96c3eade3fc"/>
    <ds:schemaRef ds:uri="http://purl.org/dc/terms/"/>
    <ds:schemaRef ds:uri="http://schemas.microsoft.com/office/2006/documentManagement/typ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R. Galo Sánchez</dc:creator>
  <cp:lastModifiedBy>José R. Galo Sánchez</cp:lastModifiedBy>
  <dcterms:created xsi:type="dcterms:W3CDTF">2022-05-03T09:32:54Z</dcterms:created>
  <dcterms:modified xsi:type="dcterms:W3CDTF">2022-06-21T09:04:42Z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0x0101001B80EA1DD473CC4D96DB3C2A88C12F1C</vt:lpwstr>
  </property>
</Properties>
</file>